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/>
  <mc:AlternateContent xmlns:mc="http://schemas.openxmlformats.org/markup-compatibility/2006">
    <mc:Choice Requires="x15">
      <x15ac:absPath xmlns:x15ac="http://schemas.microsoft.com/office/spreadsheetml/2010/11/ac" url="C:\Users\EMILY M  VARGAS\OneDrive - SERVICIOS DE SALUD DEL INSTITUTO MEXICANO DEL SEGURO SOCIAL PARA EL BIENESTAR\Escritorio\SMI y SMS\Área - Auxiliares Diagnóstico\"/>
    </mc:Choice>
  </mc:AlternateContent>
  <xr:revisionPtr revIDLastSave="0" documentId="8_{D7E34761-C817-47EB-9CCA-77152F3B4136}" xr6:coauthVersionLast="47" xr6:coauthVersionMax="47" xr10:uidLastSave="{00000000-0000-0000-0000-000000000000}"/>
  <bookViews>
    <workbookView xWindow="-120" yWindow="-120" windowWidth="29040" windowHeight="15720" tabRatio="780" xr2:uid="{DE155182-32B6-4AE5-B6C8-5D5A90275E43}"/>
  </bookViews>
  <sheets>
    <sheet name="Resumen" sheetId="1" r:id="rId1"/>
    <sheet name="Baja California" sheetId="24" r:id="rId2"/>
    <sheet name="Campeche" sheetId="3" r:id="rId3"/>
    <sheet name="CDMX" sheetId="6" r:id="rId4"/>
    <sheet name="Chiapas" sheetId="7" r:id="rId5"/>
    <sheet name="Colima" sheetId="8" r:id="rId6"/>
    <sheet name="Estado de México" sheetId="21" r:id="rId7"/>
    <sheet name="Guerrero" sheetId="27" r:id="rId8"/>
    <sheet name="Hidalgo" sheetId="9" r:id="rId9"/>
    <sheet name="Morelos" sheetId="22" r:id="rId10"/>
    <sheet name="Nayarit" sheetId="10" r:id="rId11"/>
    <sheet name="Oaxaca" sheetId="11" r:id="rId12"/>
    <sheet name="Puebla" sheetId="12" r:id="rId13"/>
    <sheet name="Quintana Roo" sheetId="13" r:id="rId14"/>
    <sheet name="San Luis Potosí" sheetId="29" r:id="rId15"/>
    <sheet name="Sinaloa" sheetId="28" r:id="rId16"/>
    <sheet name="Sonora" sheetId="26" r:id="rId17"/>
    <sheet name="Tabasco" sheetId="14" r:id="rId18"/>
    <sheet name="Tamaulipas" sheetId="15" r:id="rId19"/>
    <sheet name="Tlaxcala" sheetId="16" r:id="rId20"/>
    <sheet name="Veracruz" sheetId="17" r:id="rId21"/>
    <sheet name="Zacatecas" sheetId="20" r:id="rId22"/>
  </sheets>
  <definedNames>
    <definedName name="_xlnm._FilterDatabase" localSheetId="7" hidden="1">Guerrero!$A$3:$F$48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9" l="1"/>
  <c r="E22" i="29"/>
  <c r="E16" i="29"/>
  <c r="E34" i="29"/>
  <c r="E35" i="29"/>
  <c r="E36" i="29"/>
  <c r="E37" i="29"/>
  <c r="E38" i="29"/>
  <c r="E39" i="29"/>
  <c r="E40" i="29"/>
  <c r="E41" i="29"/>
  <c r="E42" i="29"/>
  <c r="E11" i="29"/>
  <c r="E12" i="29"/>
  <c r="E13" i="29"/>
  <c r="E14" i="29"/>
  <c r="E30" i="29"/>
  <c r="E31" i="29"/>
  <c r="E32" i="29"/>
  <c r="E33" i="29"/>
  <c r="E71" i="7" l="1"/>
  <c r="E72" i="7"/>
  <c r="E73" i="7"/>
  <c r="E74" i="7"/>
  <c r="E75" i="7"/>
  <c r="E76" i="7"/>
  <c r="E77" i="7"/>
  <c r="E78" i="7"/>
  <c r="E79" i="7"/>
  <c r="E126" i="21"/>
  <c r="E127" i="21"/>
  <c r="E128" i="21"/>
  <c r="E129" i="21"/>
  <c r="E130" i="21"/>
  <c r="E131" i="21"/>
  <c r="E132" i="21"/>
  <c r="E133" i="21"/>
  <c r="E134" i="21"/>
  <c r="E135" i="21"/>
  <c r="E136" i="21"/>
  <c r="E137" i="21"/>
  <c r="E138" i="21"/>
  <c r="E139" i="21"/>
  <c r="E140" i="21"/>
  <c r="E141" i="21"/>
  <c r="E33" i="11"/>
  <c r="E34" i="11"/>
  <c r="E35" i="11"/>
  <c r="E36" i="11"/>
  <c r="E37" i="11"/>
  <c r="E38" i="11"/>
  <c r="E39" i="11"/>
  <c r="E40" i="11"/>
  <c r="E41" i="11"/>
  <c r="E42" i="11"/>
  <c r="E43" i="11"/>
  <c r="E44" i="11"/>
  <c r="E67" i="15" l="1"/>
  <c r="E68" i="15"/>
  <c r="E69" i="15"/>
  <c r="E70" i="15"/>
  <c r="E71" i="15"/>
  <c r="E72" i="15"/>
  <c r="E73" i="15"/>
  <c r="E66" i="15"/>
  <c r="E65" i="15"/>
  <c r="E64" i="15"/>
  <c r="E63" i="7"/>
  <c r="E64" i="7"/>
  <c r="E65" i="7"/>
  <c r="E66" i="7"/>
  <c r="E67" i="7"/>
  <c r="E68" i="7"/>
  <c r="E69" i="7"/>
  <c r="E70" i="7"/>
  <c r="E102" i="6"/>
  <c r="E101" i="6"/>
  <c r="E100" i="6"/>
  <c r="E99" i="6"/>
  <c r="E98" i="6"/>
  <c r="E97" i="6"/>
  <c r="E96" i="6"/>
  <c r="E95" i="6"/>
  <c r="E94" i="6"/>
  <c r="E93" i="6"/>
  <c r="E92" i="6"/>
  <c r="E38" i="12" l="1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86" i="6"/>
  <c r="E137" i="17"/>
  <c r="E138" i="17"/>
  <c r="E136" i="17"/>
  <c r="E135" i="17"/>
  <c r="E131" i="17" l="1"/>
  <c r="E132" i="17"/>
  <c r="E133" i="17"/>
  <c r="E134" i="17"/>
  <c r="E130" i="17"/>
  <c r="E128" i="17"/>
  <c r="E129" i="17"/>
  <c r="E127" i="17"/>
  <c r="E95" i="17"/>
  <c r="E17" i="17"/>
  <c r="E18" i="17"/>
  <c r="E122" i="21"/>
  <c r="E123" i="21"/>
  <c r="E124" i="21"/>
  <c r="E125" i="21"/>
  <c r="E119" i="21"/>
  <c r="E120" i="21"/>
  <c r="E121" i="21"/>
  <c r="E115" i="21"/>
  <c r="E116" i="21"/>
  <c r="E117" i="21"/>
  <c r="E118" i="21"/>
  <c r="E112" i="21"/>
  <c r="E113" i="21"/>
  <c r="E114" i="21"/>
  <c r="E103" i="21"/>
  <c r="E104" i="21"/>
  <c r="E105" i="21"/>
  <c r="E106" i="21"/>
  <c r="E107" i="21"/>
  <c r="E108" i="21"/>
  <c r="E109" i="21"/>
  <c r="E110" i="21"/>
  <c r="E111" i="21"/>
  <c r="E100" i="21"/>
  <c r="E101" i="21"/>
  <c r="E102" i="21"/>
  <c r="E90" i="21"/>
  <c r="E91" i="21"/>
  <c r="E92" i="21"/>
  <c r="E93" i="21"/>
  <c r="E94" i="21"/>
  <c r="E95" i="21"/>
  <c r="E96" i="21"/>
  <c r="E97" i="21"/>
  <c r="E98" i="21"/>
  <c r="E99" i="21"/>
  <c r="E85" i="21"/>
  <c r="E86" i="21"/>
  <c r="E87" i="21"/>
  <c r="E88" i="21"/>
  <c r="E89" i="21"/>
  <c r="E82" i="21"/>
  <c r="E83" i="21"/>
  <c r="E84" i="21"/>
  <c r="E76" i="21"/>
  <c r="E77" i="21"/>
  <c r="E78" i="21"/>
  <c r="E74" i="21"/>
  <c r="E75" i="21"/>
  <c r="E65" i="21"/>
  <c r="E66" i="21"/>
  <c r="E67" i="21"/>
  <c r="E68" i="21"/>
  <c r="E69" i="21"/>
  <c r="E70" i="21"/>
  <c r="E71" i="21"/>
  <c r="E72" i="21"/>
  <c r="E73" i="21"/>
  <c r="E57" i="21"/>
  <c r="E58" i="21"/>
  <c r="E59" i="21"/>
  <c r="E60" i="21"/>
  <c r="E61" i="21"/>
  <c r="E62" i="21"/>
  <c r="E63" i="21"/>
  <c r="E64" i="21"/>
  <c r="E43" i="21"/>
  <c r="E44" i="21"/>
  <c r="E45" i="21"/>
  <c r="E46" i="21"/>
  <c r="E47" i="21"/>
  <c r="E48" i="21"/>
  <c r="E49" i="21"/>
  <c r="E50" i="21"/>
  <c r="E51" i="21"/>
  <c r="E52" i="21"/>
  <c r="E53" i="21"/>
  <c r="E40" i="21"/>
  <c r="E41" i="21"/>
  <c r="E42" i="21"/>
  <c r="E34" i="21"/>
  <c r="E35" i="21"/>
  <c r="E36" i="21"/>
  <c r="E31" i="21"/>
  <c r="E32" i="21"/>
  <c r="E33" i="21"/>
  <c r="E28" i="21"/>
  <c r="E29" i="21"/>
  <c r="E30" i="21"/>
  <c r="E25" i="21"/>
  <c r="E26" i="21"/>
  <c r="E27" i="21"/>
  <c r="E21" i="21"/>
  <c r="E22" i="21"/>
  <c r="E23" i="21"/>
  <c r="E24" i="21"/>
  <c r="E19" i="21"/>
  <c r="E20" i="21"/>
  <c r="E16" i="21"/>
  <c r="E17" i="21"/>
  <c r="E18" i="21"/>
  <c r="E4" i="21"/>
  <c r="E5" i="21"/>
  <c r="E6" i="21"/>
  <c r="E7" i="21"/>
  <c r="E8" i="21"/>
  <c r="E9" i="21"/>
  <c r="E10" i="21"/>
  <c r="E11" i="21"/>
  <c r="E12" i="21"/>
  <c r="E13" i="21"/>
  <c r="E14" i="21"/>
  <c r="E15" i="21"/>
  <c r="E37" i="21"/>
  <c r="E38" i="21"/>
  <c r="E39" i="21"/>
  <c r="E54" i="21"/>
  <c r="E55" i="21"/>
  <c r="E56" i="21"/>
  <c r="E79" i="21"/>
  <c r="E80" i="21"/>
  <c r="E81" i="21"/>
  <c r="E122" i="17" l="1"/>
  <c r="E123" i="17"/>
  <c r="E124" i="17"/>
  <c r="E125" i="17"/>
  <c r="E126" i="17"/>
  <c r="E118" i="17"/>
  <c r="E119" i="17"/>
  <c r="E120" i="17"/>
  <c r="E121" i="17"/>
  <c r="E114" i="17"/>
  <c r="E115" i="17"/>
  <c r="E116" i="17"/>
  <c r="E117" i="17"/>
  <c r="E111" i="17"/>
  <c r="E112" i="17"/>
  <c r="E113" i="17"/>
  <c r="E103" i="17"/>
  <c r="E104" i="17"/>
  <c r="E105" i="17"/>
  <c r="E106" i="17"/>
  <c r="E107" i="17"/>
  <c r="E108" i="17"/>
  <c r="E109" i="17"/>
  <c r="E110" i="17"/>
  <c r="E99" i="17"/>
  <c r="E100" i="17"/>
  <c r="E101" i="17"/>
  <c r="E102" i="17"/>
  <c r="E94" i="17"/>
  <c r="E96" i="17"/>
  <c r="E97" i="17"/>
  <c r="E98" i="17"/>
  <c r="E91" i="17"/>
  <c r="E92" i="17"/>
  <c r="E93" i="17"/>
  <c r="E88" i="17"/>
  <c r="E89" i="17"/>
  <c r="E90" i="17"/>
  <c r="E84" i="17"/>
  <c r="E85" i="17"/>
  <c r="E86" i="17"/>
  <c r="E87" i="17"/>
  <c r="E79" i="17"/>
  <c r="E80" i="17"/>
  <c r="E81" i="17"/>
  <c r="E82" i="17"/>
  <c r="E83" i="17"/>
  <c r="E72" i="17"/>
  <c r="E73" i="17"/>
  <c r="E74" i="17"/>
  <c r="E75" i="17"/>
  <c r="E76" i="17"/>
  <c r="E77" i="17"/>
  <c r="E78" i="17"/>
  <c r="E65" i="17"/>
  <c r="E66" i="17"/>
  <c r="E67" i="17"/>
  <c r="E68" i="17"/>
  <c r="E69" i="17"/>
  <c r="E70" i="17"/>
  <c r="E71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35" i="17"/>
  <c r="E36" i="17"/>
  <c r="E37" i="17"/>
  <c r="E38" i="17"/>
  <c r="E39" i="17"/>
  <c r="E25" i="17"/>
  <c r="E26" i="17"/>
  <c r="E27" i="17"/>
  <c r="E28" i="17"/>
  <c r="E29" i="17"/>
  <c r="E30" i="17"/>
  <c r="E31" i="17"/>
  <c r="E32" i="17"/>
  <c r="E33" i="17"/>
  <c r="E34" i="17"/>
  <c r="E16" i="17"/>
  <c r="E19" i="17"/>
  <c r="E20" i="17"/>
  <c r="E21" i="17"/>
  <c r="E22" i="17"/>
  <c r="E23" i="17"/>
  <c r="E24" i="17"/>
  <c r="E4" i="17"/>
  <c r="E5" i="17"/>
  <c r="E6" i="17"/>
  <c r="E7" i="17"/>
  <c r="E8" i="17"/>
  <c r="E9" i="17"/>
  <c r="E10" i="17"/>
  <c r="E11" i="17"/>
  <c r="E12" i="17"/>
  <c r="E13" i="17"/>
  <c r="E14" i="17"/>
  <c r="E15" i="17"/>
  <c r="E4" i="15" l="1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4" i="28"/>
  <c r="E5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4" i="29" l="1"/>
  <c r="E5" i="29"/>
  <c r="E6" i="29"/>
  <c r="E7" i="29"/>
  <c r="E8" i="29"/>
  <c r="E9" i="29"/>
  <c r="E10" i="29"/>
  <c r="E15" i="29"/>
  <c r="E17" i="29"/>
  <c r="E18" i="29"/>
  <c r="E19" i="29"/>
  <c r="E20" i="29"/>
  <c r="E21" i="29"/>
  <c r="E24" i="29"/>
  <c r="E25" i="29"/>
  <c r="E26" i="29"/>
  <c r="E27" i="29"/>
  <c r="E28" i="29"/>
  <c r="E29" i="29"/>
  <c r="E13" i="20" l="1"/>
  <c r="E14" i="20"/>
  <c r="E15" i="20"/>
  <c r="E6" i="20"/>
  <c r="E7" i="20"/>
  <c r="E8" i="20"/>
  <c r="E9" i="20"/>
  <c r="E10" i="20"/>
  <c r="E4" i="20"/>
  <c r="E5" i="20"/>
  <c r="E11" i="20"/>
  <c r="E12" i="20"/>
  <c r="E15" i="16" l="1"/>
  <c r="E16" i="16"/>
  <c r="E13" i="16"/>
  <c r="E14" i="16"/>
  <c r="E8" i="16"/>
  <c r="E9" i="16"/>
  <c r="E10" i="16"/>
  <c r="E11" i="16"/>
  <c r="E12" i="16"/>
  <c r="E4" i="16"/>
  <c r="E5" i="16"/>
  <c r="E6" i="16"/>
  <c r="E7" i="16"/>
  <c r="E16" i="14" l="1"/>
  <c r="E17" i="14"/>
  <c r="E18" i="14"/>
  <c r="E12" i="14"/>
  <c r="E13" i="14"/>
  <c r="E14" i="14"/>
  <c r="E15" i="14"/>
  <c r="E4" i="14"/>
  <c r="E5" i="14"/>
  <c r="E6" i="14"/>
  <c r="E7" i="14"/>
  <c r="E8" i="14"/>
  <c r="E9" i="14"/>
  <c r="E10" i="14"/>
  <c r="E11" i="14"/>
  <c r="E26" i="26" l="1"/>
  <c r="E27" i="26"/>
  <c r="E28" i="26"/>
  <c r="E29" i="26"/>
  <c r="E30" i="26"/>
  <c r="E31" i="26"/>
  <c r="E32" i="26"/>
  <c r="E33" i="26"/>
  <c r="E34" i="26"/>
  <c r="E35" i="26"/>
  <c r="E36" i="26"/>
  <c r="E37" i="26"/>
  <c r="E38" i="26"/>
  <c r="E39" i="26"/>
  <c r="E18" i="26"/>
  <c r="E19" i="26"/>
  <c r="E20" i="26"/>
  <c r="E21" i="26"/>
  <c r="E22" i="26"/>
  <c r="E23" i="26"/>
  <c r="E24" i="26"/>
  <c r="E25" i="26"/>
  <c r="E15" i="26"/>
  <c r="E16" i="26"/>
  <c r="E17" i="26"/>
  <c r="E8" i="26"/>
  <c r="E9" i="26"/>
  <c r="E10" i="26"/>
  <c r="E11" i="26"/>
  <c r="E12" i="26"/>
  <c r="E13" i="26"/>
  <c r="E14" i="26"/>
  <c r="E4" i="26"/>
  <c r="E5" i="26"/>
  <c r="E6" i="26"/>
  <c r="E7" i="26"/>
  <c r="E12" i="13" l="1"/>
  <c r="E13" i="13"/>
  <c r="E14" i="13"/>
  <c r="E15" i="13"/>
  <c r="E16" i="13"/>
  <c r="E17" i="13"/>
  <c r="E10" i="13"/>
  <c r="E11" i="13"/>
  <c r="E8" i="13"/>
  <c r="E9" i="13"/>
  <c r="E6" i="13"/>
  <c r="E7" i="13"/>
  <c r="E4" i="13"/>
  <c r="E5" i="13"/>
  <c r="E36" i="12" l="1"/>
  <c r="E37" i="12"/>
  <c r="E34" i="12"/>
  <c r="E35" i="12"/>
  <c r="E31" i="12"/>
  <c r="E32" i="12"/>
  <c r="E33" i="12"/>
  <c r="E28" i="12"/>
  <c r="E29" i="12"/>
  <c r="E30" i="12"/>
  <c r="E25" i="12"/>
  <c r="E26" i="12"/>
  <c r="E27" i="12"/>
  <c r="E22" i="12"/>
  <c r="E23" i="12"/>
  <c r="E24" i="12"/>
  <c r="E19" i="12"/>
  <c r="E20" i="12"/>
  <c r="E21" i="12"/>
  <c r="E16" i="12"/>
  <c r="E17" i="12"/>
  <c r="E18" i="12"/>
  <c r="E13" i="12"/>
  <c r="E14" i="12"/>
  <c r="E15" i="12"/>
  <c r="E10" i="12"/>
  <c r="E11" i="12"/>
  <c r="E12" i="12"/>
  <c r="E7" i="12"/>
  <c r="E8" i="12"/>
  <c r="E9" i="12"/>
  <c r="E4" i="12"/>
  <c r="E5" i="12"/>
  <c r="E6" i="12"/>
  <c r="E28" i="11" l="1"/>
  <c r="E29" i="11"/>
  <c r="E30" i="11"/>
  <c r="E31" i="11"/>
  <c r="E32" i="11"/>
  <c r="E22" i="11"/>
  <c r="E23" i="11"/>
  <c r="E24" i="11"/>
  <c r="E25" i="11"/>
  <c r="E26" i="11"/>
  <c r="E27" i="11"/>
  <c r="E19" i="11"/>
  <c r="E20" i="11"/>
  <c r="E21" i="11"/>
  <c r="E12" i="11"/>
  <c r="E13" i="11"/>
  <c r="E14" i="11"/>
  <c r="E15" i="11"/>
  <c r="E4" i="11" l="1"/>
  <c r="E5" i="11"/>
  <c r="E6" i="11"/>
  <c r="E7" i="11"/>
  <c r="E8" i="11"/>
  <c r="E9" i="11"/>
  <c r="E10" i="11"/>
  <c r="E11" i="11"/>
  <c r="E16" i="11"/>
  <c r="E17" i="11"/>
  <c r="E18" i="11"/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28" i="22" l="1"/>
  <c r="E29" i="22"/>
  <c r="E30" i="22"/>
  <c r="E31" i="22"/>
  <c r="E26" i="22"/>
  <c r="E27" i="22"/>
  <c r="E23" i="22"/>
  <c r="E24" i="22"/>
  <c r="E25" i="22"/>
  <c r="E18" i="22"/>
  <c r="E19" i="22"/>
  <c r="E20" i="22"/>
  <c r="E21" i="22"/>
  <c r="E22" i="22"/>
  <c r="E14" i="22"/>
  <c r="E15" i="22"/>
  <c r="E16" i="22"/>
  <c r="E17" i="22"/>
  <c r="E9" i="22"/>
  <c r="E10" i="22"/>
  <c r="E11" i="22"/>
  <c r="E12" i="22"/>
  <c r="E13" i="22"/>
  <c r="E4" i="22"/>
  <c r="E5" i="22"/>
  <c r="E6" i="22"/>
  <c r="E7" i="22"/>
  <c r="E8" i="22"/>
  <c r="E20" i="9" l="1"/>
  <c r="E21" i="9"/>
  <c r="E18" i="9"/>
  <c r="E19" i="9"/>
  <c r="E16" i="9"/>
  <c r="E17" i="9"/>
  <c r="E8" i="9"/>
  <c r="E9" i="9"/>
  <c r="E10" i="9"/>
  <c r="E11" i="9"/>
  <c r="E12" i="9"/>
  <c r="E13" i="9"/>
  <c r="E14" i="9"/>
  <c r="E15" i="9"/>
  <c r="E6" i="9"/>
  <c r="E7" i="9"/>
  <c r="E4" i="9"/>
  <c r="E5" i="9"/>
  <c r="E40" i="27" l="1"/>
  <c r="E41" i="27"/>
  <c r="E42" i="27"/>
  <c r="E43" i="27"/>
  <c r="E44" i="27"/>
  <c r="E45" i="27"/>
  <c r="E46" i="27"/>
  <c r="E47" i="27"/>
  <c r="E48" i="27"/>
  <c r="E37" i="27"/>
  <c r="E38" i="27"/>
  <c r="E39" i="27"/>
  <c r="E34" i="27"/>
  <c r="E35" i="27"/>
  <c r="E36" i="27"/>
  <c r="E31" i="27"/>
  <c r="E32" i="27"/>
  <c r="E33" i="27"/>
  <c r="E30" i="27"/>
  <c r="E29" i="27"/>
  <c r="E28" i="27"/>
  <c r="E25" i="27"/>
  <c r="E26" i="27"/>
  <c r="E27" i="27"/>
  <c r="E24" i="27"/>
  <c r="E22" i="27"/>
  <c r="E23" i="27"/>
  <c r="E19" i="27"/>
  <c r="E20" i="27"/>
  <c r="E21" i="27"/>
  <c r="E13" i="27"/>
  <c r="E14" i="27"/>
  <c r="E15" i="27"/>
  <c r="E16" i="27"/>
  <c r="E17" i="27"/>
  <c r="E18" i="27"/>
  <c r="E10" i="27"/>
  <c r="E11" i="27"/>
  <c r="E12" i="27"/>
  <c r="E7" i="27"/>
  <c r="E8" i="27"/>
  <c r="E9" i="27"/>
  <c r="E4" i="27"/>
  <c r="E5" i="27"/>
  <c r="E6" i="27"/>
  <c r="E11" i="8" l="1"/>
  <c r="E12" i="8"/>
  <c r="E13" i="8"/>
  <c r="E14" i="8"/>
  <c r="E9" i="8"/>
  <c r="E10" i="8"/>
  <c r="E4" i="8"/>
  <c r="E5" i="8"/>
  <c r="E6" i="8"/>
  <c r="E7" i="8"/>
  <c r="E8" i="8"/>
  <c r="E59" i="7" l="1"/>
  <c r="E60" i="7"/>
  <c r="E61" i="7"/>
  <c r="E62" i="7"/>
  <c r="E56" i="7"/>
  <c r="E57" i="7"/>
  <c r="E58" i="7"/>
  <c r="E52" i="7"/>
  <c r="E53" i="7"/>
  <c r="E54" i="7"/>
  <c r="E55" i="7"/>
  <c r="E47" i="7"/>
  <c r="E48" i="7"/>
  <c r="E49" i="7"/>
  <c r="E50" i="7"/>
  <c r="E51" i="7"/>
  <c r="E43" i="7"/>
  <c r="E44" i="7"/>
  <c r="E45" i="7"/>
  <c r="E46" i="7"/>
  <c r="E36" i="7"/>
  <c r="E37" i="7"/>
  <c r="E38" i="7"/>
  <c r="E39" i="7"/>
  <c r="E40" i="7"/>
  <c r="E41" i="7"/>
  <c r="E42" i="7"/>
  <c r="E28" i="7"/>
  <c r="E29" i="7"/>
  <c r="E30" i="7"/>
  <c r="E31" i="7"/>
  <c r="E32" i="7"/>
  <c r="E33" i="7"/>
  <c r="E34" i="7"/>
  <c r="E35" i="7"/>
  <c r="E24" i="7"/>
  <c r="E25" i="7"/>
  <c r="E26" i="7"/>
  <c r="E27" i="7"/>
  <c r="E21" i="7"/>
  <c r="E22" i="7"/>
  <c r="E23" i="7"/>
  <c r="E13" i="7"/>
  <c r="E14" i="7"/>
  <c r="E15" i="7"/>
  <c r="E16" i="7"/>
  <c r="E17" i="7"/>
  <c r="E18" i="7"/>
  <c r="E19" i="7"/>
  <c r="E20" i="7"/>
  <c r="E10" i="7"/>
  <c r="E11" i="7"/>
  <c r="E12" i="7"/>
  <c r="E4" i="7"/>
  <c r="E5" i="7"/>
  <c r="E6" i="7"/>
  <c r="E7" i="7"/>
  <c r="E8" i="7"/>
  <c r="E9" i="7"/>
  <c r="E87" i="6" l="1"/>
  <c r="E88" i="6"/>
  <c r="E89" i="6"/>
  <c r="E90" i="6"/>
  <c r="E91" i="6"/>
  <c r="E78" i="6"/>
  <c r="E79" i="6"/>
  <c r="E80" i="6"/>
  <c r="E81" i="6"/>
  <c r="E82" i="6"/>
  <c r="E83" i="6"/>
  <c r="E84" i="6"/>
  <c r="E85" i="6"/>
  <c r="E68" i="6"/>
  <c r="E69" i="6"/>
  <c r="E70" i="6"/>
  <c r="E71" i="6"/>
  <c r="E72" i="6"/>
  <c r="E73" i="6"/>
  <c r="E74" i="6"/>
  <c r="E75" i="6"/>
  <c r="E76" i="6"/>
  <c r="E77" i="6"/>
  <c r="E62" i="6"/>
  <c r="E63" i="6"/>
  <c r="E64" i="6"/>
  <c r="E65" i="6"/>
  <c r="E66" i="6"/>
  <c r="E67" i="6"/>
  <c r="E57" i="6"/>
  <c r="E58" i="6"/>
  <c r="E59" i="6"/>
  <c r="E60" i="6"/>
  <c r="E61" i="6"/>
  <c r="E47" i="6"/>
  <c r="E48" i="6"/>
  <c r="E49" i="6"/>
  <c r="E50" i="6"/>
  <c r="E51" i="6"/>
  <c r="E52" i="6"/>
  <c r="E53" i="6"/>
  <c r="E54" i="6"/>
  <c r="E55" i="6"/>
  <c r="E56" i="6"/>
  <c r="E36" i="6"/>
  <c r="E37" i="6"/>
  <c r="E38" i="6"/>
  <c r="E39" i="6"/>
  <c r="E40" i="6"/>
  <c r="E41" i="6"/>
  <c r="E42" i="6"/>
  <c r="E43" i="6"/>
  <c r="E44" i="6"/>
  <c r="E45" i="6"/>
  <c r="E46" i="6"/>
  <c r="E27" i="6"/>
  <c r="E28" i="6"/>
  <c r="E29" i="6"/>
  <c r="E30" i="6"/>
  <c r="E31" i="6"/>
  <c r="E32" i="6"/>
  <c r="E33" i="6"/>
  <c r="E34" i="6"/>
  <c r="E35" i="6"/>
  <c r="E19" i="6"/>
  <c r="E20" i="6"/>
  <c r="E21" i="6"/>
  <c r="E22" i="6"/>
  <c r="E23" i="6"/>
  <c r="E24" i="6"/>
  <c r="E25" i="6"/>
  <c r="E26" i="6"/>
  <c r="E7" i="6"/>
  <c r="E8" i="6"/>
  <c r="E9" i="6"/>
  <c r="E10" i="6"/>
  <c r="E11" i="6"/>
  <c r="E12" i="6"/>
  <c r="E13" i="6"/>
  <c r="E14" i="6"/>
  <c r="E15" i="6"/>
  <c r="E16" i="6"/>
  <c r="E17" i="6"/>
  <c r="E18" i="6"/>
  <c r="E4" i="6"/>
  <c r="E5" i="6"/>
  <c r="E6" i="6"/>
  <c r="E9" i="3" l="1"/>
  <c r="E10" i="3"/>
  <c r="E11" i="3"/>
  <c r="E7" i="3"/>
  <c r="E6" i="3"/>
  <c r="E8" i="3"/>
  <c r="E5" i="3"/>
  <c r="E4" i="3"/>
  <c r="E19" i="24" l="1"/>
  <c r="E20" i="24"/>
  <c r="E21" i="24"/>
  <c r="E22" i="24"/>
  <c r="E23" i="24"/>
  <c r="E24" i="24"/>
  <c r="E25" i="24"/>
  <c r="E26" i="24"/>
  <c r="E27" i="24"/>
  <c r="E18" i="24"/>
  <c r="E9" i="24"/>
  <c r="E10" i="24"/>
  <c r="E11" i="24"/>
  <c r="E12" i="24"/>
  <c r="E13" i="24"/>
  <c r="E14" i="24"/>
  <c r="E15" i="24"/>
  <c r="E16" i="24"/>
  <c r="E17" i="24"/>
  <c r="E8" i="24"/>
  <c r="E7" i="24"/>
  <c r="E6" i="24"/>
  <c r="E4" i="24"/>
  <c r="E5" i="24"/>
  <c r="E15" i="1"/>
  <c r="D2" i="1" l="1"/>
  <c r="D15" i="1"/>
  <c r="D16" i="1" l="1"/>
  <c r="E16" i="1"/>
  <c r="D8" i="1" l="1"/>
  <c r="E8" i="1"/>
  <c r="D17" i="1" l="1"/>
  <c r="E17" i="1"/>
  <c r="D10" i="1" l="1"/>
  <c r="E10" i="1"/>
  <c r="E2" i="1" l="1"/>
  <c r="D7" i="1"/>
  <c r="E7" i="1"/>
  <c r="C23" i="1"/>
  <c r="D22" i="1" l="1"/>
  <c r="E22" i="1"/>
  <c r="D21" i="1"/>
  <c r="E21" i="1"/>
  <c r="E20" i="1"/>
  <c r="D20" i="1"/>
  <c r="D19" i="1"/>
  <c r="E19" i="1"/>
  <c r="D18" i="1"/>
  <c r="E18" i="1"/>
  <c r="D14" i="1"/>
  <c r="E14" i="1"/>
  <c r="D13" i="1"/>
  <c r="E13" i="1"/>
  <c r="D12" i="1"/>
  <c r="E12" i="1"/>
  <c r="D11" i="1"/>
  <c r="E11" i="1"/>
  <c r="D9" i="1"/>
  <c r="E9" i="1"/>
  <c r="D6" i="1"/>
  <c r="E6" i="1"/>
  <c r="D5" i="1"/>
  <c r="E5" i="1"/>
  <c r="D4" i="1"/>
  <c r="E4" i="1"/>
  <c r="D3" i="1"/>
  <c r="E3" i="1"/>
  <c r="E23" i="1" l="1"/>
  <c r="D23" i="1"/>
</calcChain>
</file>

<file path=xl/sharedStrings.xml><?xml version="1.0" encoding="utf-8"?>
<sst xmlns="http://schemas.openxmlformats.org/spreadsheetml/2006/main" count="2928" uniqueCount="440">
  <si>
    <t>Partida</t>
  </si>
  <si>
    <t>Entidad</t>
  </si>
  <si>
    <t>Num. De Unidades Médicas</t>
  </si>
  <si>
    <t>Requerimiento Mínimo 2025</t>
  </si>
  <si>
    <t>Requerimiento Máximo 2025</t>
  </si>
  <si>
    <t>Baja California</t>
  </si>
  <si>
    <t>Campeche</t>
  </si>
  <si>
    <t>Ciudad de México</t>
  </si>
  <si>
    <t>Chiapas</t>
  </si>
  <si>
    <t>Colima</t>
  </si>
  <si>
    <t>Estado de México</t>
  </si>
  <si>
    <t>Guerrero</t>
  </si>
  <si>
    <t>Hidalgo</t>
  </si>
  <si>
    <t>Morelos</t>
  </si>
  <si>
    <t>Nayarit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</si>
  <si>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</si>
  <si>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</si>
  <si>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</si>
  <si>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</si>
  <si>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</si>
  <si>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</si>
  <si>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</si>
  <si>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</si>
  <si>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</si>
  <si>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</si>
  <si>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Zacatecas</t>
  </si>
  <si>
    <t xml:space="preserve">Total: </t>
  </si>
  <si>
    <t>Datos de la Unidad Médica</t>
  </si>
  <si>
    <t>REQUERIMIENTOS VALIDADOS</t>
  </si>
  <si>
    <t>REQUERIMIENTO ANUAL 2025</t>
  </si>
  <si>
    <t>#</t>
  </si>
  <si>
    <t>CLUES</t>
  </si>
  <si>
    <t>Nombre de la Unidad</t>
  </si>
  <si>
    <t>PROCEDIMIENTO</t>
  </si>
  <si>
    <t xml:space="preserve">Min 2025 </t>
  </si>
  <si>
    <t xml:space="preserve">Max 2025 </t>
  </si>
  <si>
    <t>BCSSA000015</t>
  </si>
  <si>
    <t xml:space="preserve">HOSPITAL GENERAL DE ENSENADA </t>
  </si>
  <si>
    <t>Hemoclasificación de los sistemas AB0 y Rh (antígeno D) en tarjeta, cassette, columna o placa</t>
  </si>
  <si>
    <t>Prueba de compatibilidad en tarjeta, cassette, columna o placa </t>
  </si>
  <si>
    <t>Investigación de anticuerpos irregulares (semipanel) en tarjeta, cassette, columna o placa </t>
  </si>
  <si>
    <t>Determinación de fenotipo eritrocitario en tarjeta, cassette, columna o placa </t>
  </si>
  <si>
    <t>Sangre Total Segura</t>
  </si>
  <si>
    <t>BCIM000355 / BCSSA000440</t>
  </si>
  <si>
    <t>HOSPITAL GENERAL DE MEXICALI</t>
  </si>
  <si>
    <t>Aféresis eritrocitaria </t>
  </si>
  <si>
    <t>Aféresis plaquetaria </t>
  </si>
  <si>
    <t>Identificación de anticuerpos irregulares (panel completo) </t>
  </si>
  <si>
    <t>Prueba de detección de antiglobulina humana monoespecífica anti-C3d en tarjeta, cassette, columna o placa </t>
  </si>
  <si>
    <t>Prueba de compatibilidad manual </t>
  </si>
  <si>
    <t>BCSSA000913</t>
  </si>
  <si>
    <t>HOSPITAL GENERAL TIJUANA</t>
  </si>
  <si>
    <t>Grupo Sanguíneo ABO (prueba directa e inversa) y Rh Técnica Manual </t>
  </si>
  <si>
    <t>Requerimiento anual 2025</t>
  </si>
  <si>
    <t>CCIMB001526 / CCSSA017670</t>
  </si>
  <si>
    <t>HOSPITAL GENERAL DE ESPECIALIDADES DR. JAVIER BUENFIL OSORIO</t>
  </si>
  <si>
    <t>CCSSA000363</t>
  </si>
  <si>
    <t>HOSPITAL GENERAL DRA MARIA DEL SOCORRO QUIROGA AGUILAR</t>
  </si>
  <si>
    <t>CCIMB001531 / CCSSA017682</t>
  </si>
  <si>
    <t>HOSPITAL GENERAL DE ESCÁRCEGA "DR. JANELL ROMERO AGUILAR"</t>
  </si>
  <si>
    <t>DFSSA005011</t>
  </si>
  <si>
    <t>HOSPITAL GENERAL TOPILEJO</t>
  </si>
  <si>
    <t>DFSSA003162</t>
  </si>
  <si>
    <t>HOSPITAL GENERAL XOCO</t>
  </si>
  <si>
    <t>Prueba de detección de antiglobulina humana monoespecífica anti-IgG en tarjeta, cassette, columna o placa </t>
  </si>
  <si>
    <t>Elución </t>
  </si>
  <si>
    <t>DFIMB002662 / DFSSA018154</t>
  </si>
  <si>
    <t>HOSPITAL GENERAL TLAHUAC</t>
  </si>
  <si>
    <t>DFIMB002674 / DFSSA018166</t>
  </si>
  <si>
    <t>HOSPITAL GENERAL AJUSCO MEDIO</t>
  </si>
  <si>
    <t>DFIMB002114 / DFSSA003722</t>
  </si>
  <si>
    <t>HOSPITAL GENERAL BALBUENA</t>
  </si>
  <si>
    <t>DFIMB002266 / DFSSA004265</t>
  </si>
  <si>
    <t>HOSPITAL DE ESPECIALIDADES DE LA CIUDAD DE MÉXICO DR. BELISARIO DOMINGUEZ</t>
  </si>
  <si>
    <t>DFIMB002435 / DFSSA005175</t>
  </si>
  <si>
    <t>HOSPITAL GENERAL CUAJIMALPA</t>
  </si>
  <si>
    <t>DFIMB000451 / DFSSA000881</t>
  </si>
  <si>
    <t>HOSPITAL GENERAL LA VILLA</t>
  </si>
  <si>
    <t>DFIMB002575 / DFSSA017886</t>
  </si>
  <si>
    <t>HOSPITAL GENERAL DR. ENRIQUE CABRERA</t>
  </si>
  <si>
    <t>Amplificación de ácidos nucleicos para virus de la inmunodeficiencia humana </t>
  </si>
  <si>
    <t>Amplificación de ácidos nucleicos para virus B de la hepatitis </t>
  </si>
  <si>
    <t>Amplificación de ácidos nucleicos para virus C de la hepatitis </t>
  </si>
  <si>
    <t>DFIMB000446 / DFSSA000864</t>
  </si>
  <si>
    <t>HOSPITAL GENERAL DE TICOMAN</t>
  </si>
  <si>
    <t>DFIMB002020 / DFSSA003553</t>
  </si>
  <si>
    <t>HOSPITAL GENERAL DR. RUBEN LEÑERO</t>
  </si>
  <si>
    <t>DFSSA001540</t>
  </si>
  <si>
    <t>HOSPITAL GENERAL IZTAPALAPA</t>
  </si>
  <si>
    <t>CSSSA018776</t>
  </si>
  <si>
    <t>HOSPITAL DE LA MUJER COMITAN</t>
  </si>
  <si>
    <t>CSSSA005773</t>
  </si>
  <si>
    <t>HOSPITAL DE LA MUJER SAN CRISTOBAL DE LAS CASAS</t>
  </si>
  <si>
    <t>CSSSA019954</t>
  </si>
  <si>
    <t>HOSPITAL CHIAPAS NOS UNE "DR. JESUS GILBERTO GOMEZ MAZA"</t>
  </si>
  <si>
    <t>CSSSA004595</t>
  </si>
  <si>
    <t>HOSPITAL GENERAL PALENQUE</t>
  </si>
  <si>
    <t>CSSSA007074</t>
  </si>
  <si>
    <t>HOSPITAL GENERAL "DR JUAN C. CORZO TONALA"</t>
  </si>
  <si>
    <t>CSSSA018764</t>
  </si>
  <si>
    <t>HOSPITAL DE LAS CULTURAS SAN CRISTOBAL DE LAS CASAS</t>
  </si>
  <si>
    <t>CSSSA001030</t>
  </si>
  <si>
    <t>HOSPITAL GENERAL MARIA IGNACIA GANDULFO COMITAN</t>
  </si>
  <si>
    <t>CSSSA019645</t>
  </si>
  <si>
    <t>HOSPITAL BASICO COMUNITARIO OCOSINGO</t>
  </si>
  <si>
    <t>CSSSA009186</t>
  </si>
  <si>
    <t>HOSPITAL GENERAL DE REFORMA</t>
  </si>
  <si>
    <t>CSSSA009244</t>
  </si>
  <si>
    <t>HOSPITAL GENERAL TAPACHULA</t>
  </si>
  <si>
    <t>CSSSA018875</t>
  </si>
  <si>
    <t>HOSPITAL GENERAL BICENTENARIO VILLAFLORES</t>
  </si>
  <si>
    <t>CSSSA007540</t>
  </si>
  <si>
    <t>HOSPITAL REGIONAL DR. RAFAEL PASCASIO GAMBOA TUXTLA</t>
  </si>
  <si>
    <t>CSSSA008894</t>
  </si>
  <si>
    <t>HOSPITAL DE ESPECIALIDADES PEDIATRICAS</t>
  </si>
  <si>
    <t>CSIMB003506 / CSSSA008882</t>
  </si>
  <si>
    <t>HOSPITAL REGIONAL DE ALTA ESPECIALIDAD CIUDAD SALUD</t>
  </si>
  <si>
    <t>Max 2025</t>
  </si>
  <si>
    <t>CMIMB000103 / CMSSA000125</t>
  </si>
  <si>
    <t>HOSPITAL REGIONAL UNIVERSITARIO</t>
  </si>
  <si>
    <t>CMIMB001141 / CMSSA001356</t>
  </si>
  <si>
    <t>HOSPITAL GENERAL DE MANZANILLO</t>
  </si>
  <si>
    <t>CMIMB000844 / CMSSA001023</t>
  </si>
  <si>
    <t>HOSPITAL GENERAL TECOMÁN DR. JOSÉ F. RIVAS GUZMÁN</t>
  </si>
  <si>
    <t>MCIMB009145 / MCSSA010222</t>
  </si>
  <si>
    <t>CENTRO MEDICO LIC ADOLFO LOPEZ MATEOS</t>
  </si>
  <si>
    <t>Aféresis multicomponente/plasmática </t>
  </si>
  <si>
    <t>MCSSA010292</t>
  </si>
  <si>
    <t>HOSPITAL GENERAL LA PERLA NEZAHUALCOYOTL</t>
  </si>
  <si>
    <t>MCSSA001682</t>
  </si>
  <si>
    <t>HOSPITAL GENERAL DE CHALCO</t>
  </si>
  <si>
    <t>MCIMB012073 / MCSSA018552</t>
  </si>
  <si>
    <t>HOSPITAL GENERAL HUEYPOXTLA "HERMENEGILDO GALEANA" BICENTENARIO</t>
  </si>
  <si>
    <t>MCIMB009022 / MCSSA010053</t>
  </si>
  <si>
    <t>H.G. JILOTEPEC</t>
  </si>
  <si>
    <t>MCIMB009203 / MCSSA010280</t>
  </si>
  <si>
    <t>HOSPITAL GENERAL "LAS AMERICAS"</t>
  </si>
  <si>
    <t>MCSSA005095 /  MCIMB004694</t>
  </si>
  <si>
    <t>HOSPITAL GENERAL SAN FELIPE DEL PROGRESO</t>
  </si>
  <si>
    <t>MCSSA007982</t>
  </si>
  <si>
    <t>HOSPITAL GENERAL VALLE DE BRAVO</t>
  </si>
  <si>
    <t>MCSSA018750</t>
  </si>
  <si>
    <t>HOSPITAL GENERAL VALENTIN GOMEZ FARIAS (SAN FRANCISCO ZENTLALPAN)</t>
  </si>
  <si>
    <t>MCIMB012085 / MCSSA018564</t>
  </si>
  <si>
    <t xml:space="preserve">HOSPITAL MATERNO INFANTIL  " JOSE MARIA MORELOS Y PAVON " SAN JOSE DEL RINCON </t>
  </si>
  <si>
    <t>MCIMB000914 / MCSSA000982</t>
  </si>
  <si>
    <t>HOSPITAL MUNICIPAL SANTA CRUZ ATIZAPÁN BICENTENARIO</t>
  </si>
  <si>
    <t>MCSSA002020</t>
  </si>
  <si>
    <t>HOSPITAL GENERAL CHIMALHUACAN</t>
  </si>
  <si>
    <t>MCIMB001486 / MCSSA001636</t>
  </si>
  <si>
    <t>H.G. JOSE VICENTE VILLADA</t>
  </si>
  <si>
    <t>MCSSA004231</t>
  </si>
  <si>
    <t>HOSPITAL GENERAL "DR. GUSTAVO BAZ PRADA"</t>
  </si>
  <si>
    <t>MCIMB003743 / MCSSA004074</t>
  </si>
  <si>
    <t>H.G. DR. MAXIMILIANO RUIZ CASTAÑEDA</t>
  </si>
  <si>
    <t>MCSSA007661</t>
  </si>
  <si>
    <t xml:space="preserve">H.G.DR. NICOLAS SAN JUAN </t>
  </si>
  <si>
    <t>MCIMB005225 / MCSSA005730</t>
  </si>
  <si>
    <t>HOSPITAL GENERAL MIGUEL HIDALGO Y COSTILLA BICENTENARIO</t>
  </si>
  <si>
    <t>MCIMB011945 / MCSSA018412</t>
  </si>
  <si>
    <t>H. G. TEXCOCO GUADALUPE VICTORIA BICENTENARIO</t>
  </si>
  <si>
    <t>MCIMB005860 / MCSSA006430</t>
  </si>
  <si>
    <t>H.G. TENANCINGO</t>
  </si>
  <si>
    <t>MCIMB006951 / MCSSA007673</t>
  </si>
  <si>
    <t xml:space="preserve">HOSPITAL MATERNO PERINATAL MONICA PRETELINI SAENZ </t>
  </si>
  <si>
    <t>MCSSA018733</t>
  </si>
  <si>
    <t>HOSPITAL MATERNO INFANTIL GUADALUPE VICTORIA ATIZAPAN DE ZARAGOZA</t>
  </si>
  <si>
    <t>MCIMB012201</t>
  </si>
  <si>
    <t>HOSPITAL MATERNO INFANTIL VICENTE GUERRERO CHIMALHUACÁN</t>
  </si>
  <si>
    <t>MCIMB002005 / MCSSA002184</t>
  </si>
  <si>
    <t>HOSPITAL DR. JOSÉ MARÍA RODRÍGUEZ</t>
  </si>
  <si>
    <t>MCSSA010251</t>
  </si>
  <si>
    <t>HOSPITAL GENERAL IXTAPAN DE LA SAL</t>
  </si>
  <si>
    <t>Prueba de deteccion de antiglobulina humana monoespecifica anti-C3d en tarjeta, cassette columna o placa</t>
  </si>
  <si>
    <t>MCIMB009063 / MCSSA010123</t>
  </si>
  <si>
    <t>HOSPITAL  GENERAL ATLACOMULCO</t>
  </si>
  <si>
    <t>Sangre_Total_Segura</t>
  </si>
  <si>
    <t>MCIMB011986 / MCSSA018453</t>
  </si>
  <si>
    <t>HOSPITAL MATERNO INFANTIL CHALCO"JOSEFA ORTIZ DE DOMINGUEZ"</t>
  </si>
  <si>
    <t>MCIB012295 / MCSSA018786</t>
  </si>
  <si>
    <t>HOSPITAL REGIONAL DE ALTA ESPECIALIDA DE IXTAPALUCA</t>
  </si>
  <si>
    <t>CTH de sangre periférica alogénica </t>
  </si>
  <si>
    <t xml:space="preserve">Inactivación de patógenos (por hemocomponente) </t>
  </si>
  <si>
    <t>GRIMB001680 / GRSSA001813</t>
  </si>
  <si>
    <t>HOSPITAL GENERAL DE AYUTLA</t>
  </si>
  <si>
    <t>GRSSA009945</t>
  </si>
  <si>
    <t>HOSPITAL GENERAL DE ACAPULCO</t>
  </si>
  <si>
    <t>GRIMB001436 / GRSSA001550</t>
  </si>
  <si>
    <t>HOSPITAL OPD IMSS BIENESTAR DR JUVENTINO RODRIGUEZ GARCIA</t>
  </si>
  <si>
    <t>Grupo Sanguíneo ABO (prueba directa e inversa) y Rh Técnica Manual</t>
  </si>
  <si>
    <t>Prueba de compatibilidad manual</t>
  </si>
  <si>
    <t>GRIMB008931 / GRSSA009950</t>
  </si>
  <si>
    <t>HOSPITAL DE ALTA ESPECIALIDAD DR. RAYMUNDO ABARCA ALARCON</t>
  </si>
  <si>
    <t>GRIMB009042 / GRSSA010061</t>
  </si>
  <si>
    <t>HOSPITAL GENERAL "DR. GUILLERMO SOBERON ACEVEDO"</t>
  </si>
  <si>
    <t>GRIMB003961 / GRSSA004350</t>
  </si>
  <si>
    <t>HOSPITAL GENERAL DE HUITZUCO</t>
  </si>
  <si>
    <t>GRSSA004490</t>
  </si>
  <si>
    <t>HOSPITAL IMSS BIENESTAR DE IGUALA "DR. JORGE SOBERON ACEVEDO"</t>
  </si>
  <si>
    <t>GRSSA005762</t>
  </si>
  <si>
    <t>HOSPITAL GENERAL DE OMETEPEC</t>
  </si>
  <si>
    <t>GRIMB010401 / GRSSA012535</t>
  </si>
  <si>
    <t>HOSPITAL GENERAL ADOLFO PRIETO</t>
  </si>
  <si>
    <t>Pruebas de compatibilidad</t>
  </si>
  <si>
    <t>GRSSA008101</t>
  </si>
  <si>
    <t>HOSPITAL GENERAL IMSS BIENESTAR DE TLAPA</t>
  </si>
  <si>
    <t>GRIMB004311 / GRSSA004753</t>
  </si>
  <si>
    <t>HOSPITAL GENERAL DR. BERNARDO SEPULVEDA GUTIERREZ</t>
  </si>
  <si>
    <t>GRSSA011782</t>
  </si>
  <si>
    <t>INSTITUTO ESTATAL DE CANCEROLOGÍA</t>
  </si>
  <si>
    <t>HBIMB001394 / HGSSA001503</t>
  </si>
  <si>
    <t>HOSPITAL GENERAL HUICHAPAN</t>
  </si>
  <si>
    <t>HGIMB004824 / HGSSA015532</t>
  </si>
  <si>
    <t>HOSPITAL GENERAL DE TULA</t>
  </si>
  <si>
    <t>HGIMB002304 / HGSSA002430</t>
  </si>
  <si>
    <t>HOSPITAL GENERAL PACHUCA</t>
  </si>
  <si>
    <t>HGIBM000151 / HGSSA000156</t>
  </si>
  <si>
    <t>HOSPITAL GENERAL ACTOPAN</t>
  </si>
  <si>
    <t>HGIMB005005 / HGSSA018000</t>
  </si>
  <si>
    <t>HOSPITAL GENERAL TULANCINGO</t>
  </si>
  <si>
    <t>HG1MB001481 / HGSSA001590</t>
  </si>
  <si>
    <t>HOSPITAL GENERAL VALLE DEL MEZQUITAL IXMIQUILPAN</t>
  </si>
  <si>
    <t>MSSSA002863</t>
  </si>
  <si>
    <t>HOSPITAL DEL NIÑO MORELENSE</t>
  </si>
  <si>
    <t>MSIMB001844 / MSSSA002361</t>
  </si>
  <si>
    <t>HOSPITAL DE LA MUJER</t>
  </si>
  <si>
    <t>MSIMB000292 / MSSSA000355</t>
  </si>
  <si>
    <t xml:space="preserve">HOSPITAL GENERAL DE CUAUTLA </t>
  </si>
  <si>
    <t>MSSSA000466</t>
  </si>
  <si>
    <t xml:space="preserve">HOSPITAL GENERAL DE CUERNAVACA </t>
  </si>
  <si>
    <t>MSSSA003020</t>
  </si>
  <si>
    <t xml:space="preserve">HOSPITAL GENERAL DE AXOCHIAPAN </t>
  </si>
  <si>
    <t>MSIMB001856 / MSSSA002373</t>
  </si>
  <si>
    <t xml:space="preserve">HOSPITAL GENERAL TEMIXCO </t>
  </si>
  <si>
    <t>MSSSA000961</t>
  </si>
  <si>
    <t>HOSPITAL GENERAL DE JOJUTLA</t>
  </si>
  <si>
    <t>CLUES*</t>
  </si>
  <si>
    <t>PROCEDIMEINTO</t>
  </si>
  <si>
    <t>Min 2025</t>
  </si>
  <si>
    <t>NTSSA002084</t>
  </si>
  <si>
    <t>HOSPITAL GENERAL SAN FRANCISCO</t>
  </si>
  <si>
    <t xml:space="preserve">Aféresis plaquetaria </t>
  </si>
  <si>
    <t>Aféresis Multicomponente/Plasmática</t>
  </si>
  <si>
    <t>Prueba de compatibilidad en tarjeta, cassette, columna o placa</t>
  </si>
  <si>
    <t>NTIMB000015</t>
  </si>
  <si>
    <t>NTSSA002166</t>
  </si>
  <si>
    <t>HOSPITAL GENERAL SANTIAGO IXCUINTLA</t>
  </si>
  <si>
    <t>NTSSA001594</t>
  </si>
  <si>
    <t>HOSPITAL CIVIL DR. ANTONIO GONZÁLEZ GUEVARA</t>
  </si>
  <si>
    <t>NTSSA000800</t>
  </si>
  <si>
    <t>HOSPITAL GENERAL ROSAMORADA</t>
  </si>
  <si>
    <t>1) CLUES*</t>
  </si>
  <si>
    <t>OCSSA018473</t>
  </si>
  <si>
    <t>HOSPITAL GENERAL DE TEHUANTEPEC</t>
  </si>
  <si>
    <t>OCIMB008651 / OCSSA019873</t>
  </si>
  <si>
    <t>HOSPITAL GENERAL DE SALINA CRUZ</t>
  </si>
  <si>
    <t>OCSSA020655</t>
  </si>
  <si>
    <t>HOSPITAL GENERAL DE PUTLA</t>
  </si>
  <si>
    <t>OCSSA016764</t>
  </si>
  <si>
    <t>HOSPITAL GENERAL CIUDAD IXTEPEC</t>
  </si>
  <si>
    <t>OCIMB001844 / OCSSA002052</t>
  </si>
  <si>
    <t>HG CUICATLAN DR. ALBERTO VARGAS MERINO</t>
  </si>
  <si>
    <t>OCSSA003406</t>
  </si>
  <si>
    <t>HG SAN PABLO HUIXTEPEC DR. MANUEL VELASCO SUÁREZ</t>
  </si>
  <si>
    <t>OCIMB008815 / OCSSA020030</t>
  </si>
  <si>
    <t>HOSPITAL GENERAL DE PUERTO ESCONDIDO</t>
  </si>
  <si>
    <t>OCSSA002146</t>
  </si>
  <si>
    <t>HOSPITAL GENERAL DE TUXTEPEC</t>
  </si>
  <si>
    <t>OCIMB000881 / OCSSA000985</t>
  </si>
  <si>
    <t>HG OAXACA DR. AURELIO VALDIVIESO</t>
  </si>
  <si>
    <t>OCSSA007483</t>
  </si>
  <si>
    <t>HOSPITAL REGIONAL DE ALTA ESPECIALIDAD DE OAXACA</t>
  </si>
  <si>
    <t>PLIM004860 / PLSSA008425</t>
  </si>
  <si>
    <t>HOSPITAL GENERAL DE CHOLULA</t>
  </si>
  <si>
    <t>PLIMB006885 / PLSSA016543</t>
  </si>
  <si>
    <t>HOSPITAL GENERAL HUAUCHINANGO</t>
  </si>
  <si>
    <t>PLSSA015551</t>
  </si>
  <si>
    <t>HOSPITAL GENERAL DE ZACATLAN</t>
  </si>
  <si>
    <t>PLSSA016835</t>
  </si>
  <si>
    <t>HOSPITAL GENERAL DE CUETZALAN</t>
  </si>
  <si>
    <t>PLIMB005910 / PLSSA015230</t>
  </si>
  <si>
    <t>HOSPITAL GENERAL ZONA NORTE BICENTENARIO DE LA INDEPENDENCIA</t>
  </si>
  <si>
    <t>PLIMB007083 / PLSSA016806</t>
  </si>
  <si>
    <t>HOSPITAL GENERAL DE IZUCAR DE MATAMOROS</t>
  </si>
  <si>
    <t>PLIMB004925 / PLSSA008485</t>
  </si>
  <si>
    <t>HOSPITAL GENERAL DE TEZIUTLAN</t>
  </si>
  <si>
    <t>PLSSA009394</t>
  </si>
  <si>
    <t>HOSPITAL DE TRAUMATOLOGIA Y ORTOPEDIA DR GENERAL RAFAEL MORENO VALLE</t>
  </si>
  <si>
    <t>PLSSA008272</t>
  </si>
  <si>
    <t>HOSPITAL DE LA MUJER Y NEONATOLOGIA DE TEHUACAN</t>
  </si>
  <si>
    <t>PLSSA008572</t>
  </si>
  <si>
    <t>HOSPITAL GENERAL ACATLAN DE OSORIO</t>
  </si>
  <si>
    <t>PLSSA002490</t>
  </si>
  <si>
    <t>HOSPITAL GENERAL DR EDUARDO VAZQUEZ N</t>
  </si>
  <si>
    <t>PLSSA005710</t>
  </si>
  <si>
    <t>PLSSA008881</t>
  </si>
  <si>
    <t>HOSPITAL PARA EL NIÑO POBLANO</t>
  </si>
  <si>
    <t>Aféresis eritrocitaria</t>
  </si>
  <si>
    <t>Investigación de anticuerpos irregulares (semipanel) en tarjeta, cassette, columna o placa</t>
  </si>
  <si>
    <t>Identificación de anticuerpos irregulares (panel completo)</t>
  </si>
  <si>
    <t>Determinación de fenotipo eritrocitario en tarjeta, cassette, columna o placa</t>
  </si>
  <si>
    <t>Prueba de detección de antiglobulina humana monoespecífica anti-C3d en tarjeta, cassette, columna o placa</t>
  </si>
  <si>
    <t>Elución</t>
  </si>
  <si>
    <t>Amplificación de ácidos nucleicos para virus de la inmunodeficiencia humana</t>
  </si>
  <si>
    <t>Amplificación de ácidos nucleicos para virus B de la hepatitis</t>
  </si>
  <si>
    <t>Amplificación de ácidos nucleicos para virus C de la hepatitis</t>
  </si>
  <si>
    <t>CTH de sangre periférica alogénica</t>
  </si>
  <si>
    <t>QRSSA000011</t>
  </si>
  <si>
    <t>HOSPITAL GENERAL DE COZUMEL</t>
  </si>
  <si>
    <t>QRIMB001973 / QRSSA018062</t>
  </si>
  <si>
    <t>HOSPITAL GENERAL DE CANCÚN DR JESUS KUMATE RODRIGUEZ</t>
  </si>
  <si>
    <t>QRIMB000351 / QRSSA000373</t>
  </si>
  <si>
    <t>HOSPITAL GENERAL DE CHETUMAL</t>
  </si>
  <si>
    <t>Hemoclasificación de los sistemas AB0 y Rh (antígeno D) en placa</t>
  </si>
  <si>
    <t>QRIMB000025 / QRSSA000023</t>
  </si>
  <si>
    <t>HOSPITAL GENERAL IMSS BIENESTAR FELIPE CARRILLO PUERTO</t>
  </si>
  <si>
    <t>QRSSA018001</t>
  </si>
  <si>
    <t>HOSPITAL GENERAL DE PLAYA DEL CARMEN</t>
  </si>
  <si>
    <t>IDENTIFICACIÓN DE ANTICUERPOS IRREGULARES (PANEL COMPLETO)</t>
  </si>
  <si>
    <t>PRUEBA DE COMPATIBILIDAD EN TARJETA, CASSETTE, COLUMNA Y PLACA</t>
  </si>
  <si>
    <t>AFÉRESIS</t>
  </si>
  <si>
    <t>SANGRE_TOTAL_SEGURA</t>
  </si>
  <si>
    <t>PRUEBA DE DETECCIÓN DE ANTIGLOBULINA HUMANA MONOESPECÍFICA ANTI-IGG EN TARJETA, CASSETTE, COLUMNA O PLACA</t>
  </si>
  <si>
    <t>SPSSA000945</t>
  </si>
  <si>
    <t>HOSPITAL GENERAL DE RÍOVERDE</t>
  </si>
  <si>
    <t>Prueba de detección de antiglobulina humana monoespecífica anti-IgG en tarjeta, cassette, columna o placa</t>
  </si>
  <si>
    <t>SPSSA017313</t>
  </si>
  <si>
    <t>HOSPITAL GENERAL DE SOLEDAD DE GRACIANO SÁNCHEZ</t>
  </si>
  <si>
    <t>SPIMB000240 / SPSSA000356</t>
  </si>
  <si>
    <t>HOSPITAL GENERAL DE CD VALLES</t>
  </si>
  <si>
    <t>SPSSA002992</t>
  </si>
  <si>
    <t>HOSPITAL GENERAL DE MATEHUALA</t>
  </si>
  <si>
    <t>SPSSA017301</t>
  </si>
  <si>
    <t>HOSPITAL DEL NIÑO Y LA MUJER  DR. ALBERTO LOPEZ HERMOSA</t>
  </si>
  <si>
    <t>SPIMB002574 / SPSSA003482</t>
  </si>
  <si>
    <t xml:space="preserve">HOSPITAL CENTRAL DR. IGNACIO MORONES PRIETO </t>
  </si>
  <si>
    <t>SLSSA018265</t>
  </si>
  <si>
    <t>HOSPITAL GENERAL EL DORADO</t>
  </si>
  <si>
    <t>SLSSA000024</t>
  </si>
  <si>
    <t>HOSPITAL GENERAL DE LOS MOCHIS</t>
  </si>
  <si>
    <t>SLSSA002556</t>
  </si>
  <si>
    <t>HOSPITAL PEDIÁTRICO DE SINALOA</t>
  </si>
  <si>
    <t>SRIMB001561 / SRSSA001851</t>
  </si>
  <si>
    <t xml:space="preserve">HOSPITAL GENERAL NOGALES </t>
  </si>
  <si>
    <t>SRIMB000453 / SRSSA000562</t>
  </si>
  <si>
    <t xml:space="preserve">HOSPITAL GENERAL CD OBREGON </t>
  </si>
  <si>
    <t>SRIMB001766 / SRSSA002085</t>
  </si>
  <si>
    <t>HOSPITAL GENERAL DE SAN LUIS RIO COLORADO</t>
  </si>
  <si>
    <t>SRSSA001105</t>
  </si>
  <si>
    <t>HOSPITAL INFANTIL DEL ESTADO DE SONORA</t>
  </si>
  <si>
    <t>SRSSA006413</t>
  </si>
  <si>
    <t>HOSPITAL GENERAL DEL ESTADO DE SONORA</t>
  </si>
  <si>
    <t>TCIMB001841 / TCSSA002353</t>
  </si>
  <si>
    <t>HOSPITAL GENERAL DE EMILIANO ZAPATA</t>
  </si>
  <si>
    <t>TCIMB005266 / TCSSA017420</t>
  </si>
  <si>
    <t>HOSPITAL GENERAL DR DESIDERIO G ROSADO CARBAJAL</t>
  </si>
  <si>
    <t>TCIMB003446 / TCSSA004564</t>
  </si>
  <si>
    <t>HOSPITAL GENERAL DE TEAPA DR. NICANDRO L. MELO</t>
  </si>
  <si>
    <t>TSSSA002810</t>
  </si>
  <si>
    <t>HOSPITAL GENERAL DR. NORBERTO TREVIÑO ZAPATA</t>
  </si>
  <si>
    <t>TSSSA005151</t>
  </si>
  <si>
    <t>HOSPITAL GENERAL DE TAMPICO DR. CARLOS CANSECO</t>
  </si>
  <si>
    <t>TSSSA000401</t>
  </si>
  <si>
    <t>HOSPITAL GENERAL CIVIL CIUDAD MADERO</t>
  </si>
  <si>
    <t>TSSSA003732</t>
  </si>
  <si>
    <t>HOSPITAL GENERAL DE MATAMOROS</t>
  </si>
  <si>
    <t>TSSSA001772</t>
  </si>
  <si>
    <t>HOSPITAL GENERAL REYNOSA DR. JOSÉ MARÍA CANTÚ GARZA</t>
  </si>
  <si>
    <t>TSSSA018070</t>
  </si>
  <si>
    <t>HOSPITAL GENERAL MATERNO INFANTIL DE REYNOSA</t>
  </si>
  <si>
    <t>TSSSA001550</t>
  </si>
  <si>
    <t>HOSPITAL GENERAL NUEVO LAREDO</t>
  </si>
  <si>
    <t>TSSSA001562</t>
  </si>
  <si>
    <t>HOSPITAL GENERAL CIVIL NUEVO LAREDO</t>
  </si>
  <si>
    <t>TSSSA018000</t>
  </si>
  <si>
    <t>HOSPITAL GENERAL DE CD. MANTE DR. EMILIO MARTÍNEZ MANAUTOU</t>
  </si>
  <si>
    <t>TSSSA002793</t>
  </si>
  <si>
    <t>HOSPITAL INFANTIL DE TAMAULIPAS</t>
  </si>
  <si>
    <t>TSSSA018292</t>
  </si>
  <si>
    <t>HOSPITAL REGIONAL DE ALTA ESPECIALIDAD EN CD. VICTORIA BICENTENARIO 2010</t>
  </si>
  <si>
    <t>TLSSA001376 / TLIMB000975</t>
  </si>
  <si>
    <t>HOSPITAL GERAL REGIONAL EMILIO SANCHEZ PIEDRAS</t>
  </si>
  <si>
    <t>TLSSA017645 / TLIMB001890</t>
  </si>
  <si>
    <t>HOSPITAL INFANTIL DE TLAXCALA</t>
  </si>
  <si>
    <t>TLSSA017913 / TLIMB002095</t>
  </si>
  <si>
    <t>TLIMB001820 / TLSSA002344</t>
  </si>
  <si>
    <t>HOSPITAL GENERAL DE TLAXCALA</t>
  </si>
  <si>
    <t>VZSSA002965</t>
  </si>
  <si>
    <t>CENTRO DE ALTA ESPECIALIDAD DR. RAFAEL LUCIO</t>
  </si>
  <si>
    <t>VZIMB005533 / VZSSA006972</t>
  </si>
  <si>
    <t>HOSPITAL DE ALTA ESPECIALIDAD DE VERACRUZ</t>
  </si>
  <si>
    <t>VZSSA002953</t>
  </si>
  <si>
    <t>CENTRO ESTATAL DE CANCEROLOGÍA "DR. MIGUEL DORANTES MESA"</t>
  </si>
  <si>
    <t>VZIMB003766 / VZSSA004744</t>
  </si>
  <si>
    <t>HOSPITAL REGIONAL POZA RICA</t>
  </si>
  <si>
    <t>VZIMB003870 / VZSSA004860</t>
  </si>
  <si>
    <t>HOSPITAL REGIONAL RIO BLANCO</t>
  </si>
  <si>
    <t>VZIMB000826 / VZSSA001150</t>
  </si>
  <si>
    <t>HOSPITAL REGIONAL DE COATZACOALCOS DR VALENTIN GOMEZ FARIAS IMSS-BIENESTAR</t>
  </si>
  <si>
    <t>VZSSA015435</t>
  </si>
  <si>
    <t>HOSPITAL DE LA COMUNIDAD DR. PEDRO CORONEL PÉREZ</t>
  </si>
  <si>
    <t>VZSSA007684</t>
  </si>
  <si>
    <t>HOSPITAL DE LA COMUNIDAD DE TONALAPAN</t>
  </si>
  <si>
    <t>VZSSA010212</t>
  </si>
  <si>
    <t>HOSPITAL GENERAL DE BOCA DEL RÍO</t>
  </si>
  <si>
    <t>VZIMB000983 / VZSSA001355</t>
  </si>
  <si>
    <t>HOSPITAL GENERAL CORDOBA YANGA</t>
  </si>
  <si>
    <t>VZSSA001384</t>
  </si>
  <si>
    <t>HOSPITAL GENERAL COSAMALOAPAN</t>
  </si>
  <si>
    <t>VZSSA015411</t>
  </si>
  <si>
    <t xml:space="preserve">HOSPITAL GENERAL ISLA </t>
  </si>
  <si>
    <t>VZIBM002844 / VZSSA003595</t>
  </si>
  <si>
    <t>HOSPITAL GENERAL DE MINATITLAN</t>
  </si>
  <si>
    <t>VZIMB002675 / VZSSA003361</t>
  </si>
  <si>
    <t>HOSPITAL GENERAL MARTINEZ DE LA TORRE</t>
  </si>
  <si>
    <t>VZIMB006315 / VZSSA007882</t>
  </si>
  <si>
    <t>HOSPITAL GENERAL DE OLUTA-ACAYUCAN</t>
  </si>
  <si>
    <t>VZIMB003911 / VZSSA004913</t>
  </si>
  <si>
    <t>HOSPITAL GENERAL  SAN ANDRES TUXTLA  DR. BERNARDO PEÑA</t>
  </si>
  <si>
    <t>VZIMB006175 / VZSSA007730</t>
  </si>
  <si>
    <t>HOSPITAL GENERAL DE TARIMOYA</t>
  </si>
  <si>
    <t>VZIMB004944 / VZSSA006313</t>
  </si>
  <si>
    <t>HOSPITAL GENERAL "JESUS GARCIA CORONA" DE TIERRA BLANCA, VER.</t>
  </si>
  <si>
    <t>VZSSA006815</t>
  </si>
  <si>
    <t>HOSPITAL IMSS BIENESTAR  TUXPAN DR EMILIO ALCAZAR</t>
  </si>
  <si>
    <t>VZSSA002393</t>
  </si>
  <si>
    <t>HOSPITAL GENERAL HUATUSCO DR. DARÍO MENDEZ LIMA</t>
  </si>
  <si>
    <t>VZSSA002970</t>
  </si>
  <si>
    <t>HOSPITAL REGIONAL DE  XALAPA  DR. LUIS F.  NACHÓN</t>
  </si>
  <si>
    <t>Aféresis</t>
  </si>
  <si>
    <t>SIN CLUES</t>
  </si>
  <si>
    <t>HOSPITAL MATERNO INFANTIL COATZACOALCOS</t>
  </si>
  <si>
    <t>ZSSSA000613</t>
  </si>
  <si>
    <t>HOSPITAL GENERAL JEREZ</t>
  </si>
  <si>
    <t>ZSSSA000152</t>
  </si>
  <si>
    <t>HOSPITAL GENERAL FRESNILLO</t>
  </si>
  <si>
    <t>ZSSSA012450</t>
  </si>
  <si>
    <t>HOSPITAL DE LA MUJER ZACATECANA</t>
  </si>
  <si>
    <t>ZSIMB002481 / ZSSSA013143</t>
  </si>
  <si>
    <t>HOSPITAL GENERAL DE ZACATECAS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</si>
</sst>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"/>
      <family val="2"/>
    </font>
    <font>
      <b/>
      <sz val="11"/>
      <color rgb="FF000000"/>
      <name val="Aptos"/>
      <family val="2"/>
    </font>
    <font>
      <sz val="12"/>
      <color theme="1"/>
      <name val="Aptos Narrow"/>
      <family val="2"/>
      <scheme val="minor"/>
    </font>
    <font>
      <b/>
      <sz val="11"/>
      <name val="Montserrat"/>
    </font>
    <font>
      <b/>
      <sz val="10"/>
      <color theme="0"/>
      <name val="Montserrat"/>
    </font>
    <font>
      <b/>
      <sz val="10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name val="Montserrat"/>
    </font>
    <font>
      <sz val="8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C9A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31C32"/>
        <bgColor rgb="FF860000"/>
      </patternFill>
    </fill>
    <fill>
      <patternFill patternType="solid">
        <fgColor rgb="FF931C32"/>
        <bgColor rgb="FF800000"/>
      </patternFill>
    </fill>
    <fill>
      <patternFill patternType="solid">
        <fgColor rgb="FF931C3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6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7" fillId="4" borderId="0" xfId="2" applyFont="1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7" fillId="5" borderId="0" xfId="2" applyFont="1" applyFill="1" applyAlignment="1">
      <alignment horizontal="center" vertical="center" wrapText="1"/>
    </xf>
    <xf numFmtId="0" fontId="7" fillId="4" borderId="0" xfId="2" applyFont="1" applyFill="1" applyAlignment="1">
      <alignment horizontal="center" wrapText="1"/>
    </xf>
    <xf numFmtId="0" fontId="7" fillId="5" borderId="0" xfId="2" applyFont="1" applyFill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2" fillId="3" borderId="10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6" xfId="0" applyFon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10" xfId="0" applyFon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2" fillId="3" borderId="0" xfId="0" applyNumberFormat="1" applyFont="1" applyFill="1" applyAlignment="1">
      <alignment horizontal="center" vertical="center"/>
    </xf>
    <xf numFmtId="3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7" fillId="4" borderId="0" xfId="2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/>
    </xf>
    <xf numFmtId="0" fontId="7" fillId="5" borderId="0" xfId="2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/>
    </xf>
    <xf numFmtId="0" fontId="7" fillId="5" borderId="0" xfId="2" applyFont="1" applyFill="1" applyAlignment="1">
      <alignment horizontal="center" wrapText="1"/>
    </xf>
  </cellXfs>
  <cellStyles count="6">
    <cellStyle name="Normal" xfId="0" builtinId="0"/>
    <cellStyle name="Normal 2" xfId="1" xr:uid="{29865D31-EC06-4699-AD87-F15E51BE7291}"/>
    <cellStyle name="Normal 2 2" xfId="5" xr:uid="{3D423FCA-86F5-464D-A158-C97D7E0B92E7}"/>
    <cellStyle name="Normal 2 2 2" xfId="4" xr:uid="{A8BD84D5-DA3F-45BB-B53D-5289724A1C8B}"/>
    <cellStyle name="Normal 3" xfId="2" xr:uid="{697A1DC9-29FE-4154-9D7A-309F0CDD0BDC}"/>
    <cellStyle name="Normal 6" xfId="3" xr:uid="{E74B66A6-FBDE-4ABD-B2A1-45B117A9CE3E}"/>
  </cellStyles>
  <dxfs count="209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bottom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font>
        <b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font>
        <b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indent="0" justifyLastLine="0" shrinkToFit="0" readingOrder="0"/>
    </dxf>
    <dxf>
      <numFmt numFmtId="3" formatCode="#,##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indent="0" justifyLastLine="0" shrinkToFit="0" readingOrder="0"/>
    </dxf>
    <dxf>
      <numFmt numFmtId="3" formatCode="#,##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bottom" textRotation="0" wrapText="1" indent="0" justifyLastLine="0" shrinkToFit="0" readingOrder="0"/>
    </dxf>
    <dxf>
      <alignment horizontal="center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bottom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ontserrat"/>
        <scheme val="none"/>
      </font>
      <fill>
        <patternFill patternType="solid">
          <fgColor rgb="FF800000"/>
          <bgColor rgb="FF931C3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" formatCode="#,##0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ill>
        <patternFill patternType="solid">
          <bgColor rgb="FF931C3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931C32"/>
      <color rgb="FF391C32"/>
      <color rgb="FF9F22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6406392-8641-4E5D-889D-910FE713B1B4}" name="Tabla2" displayName="Tabla2" ref="A3:F27" totalsRowShown="0" headerRowDxfId="208" dataDxfId="207">
  <autoFilter ref="A3:F27" xr:uid="{E6406392-8641-4E5D-889D-910FE713B1B4}"/>
  <tableColumns count="6">
    <tableColumn id="1" xr3:uid="{32ED595A-CF0F-4BCB-9A32-E124B61D452A}" name="#" dataDxfId="206"/>
    <tableColumn id="2" xr3:uid="{09D04CCA-EBAE-43DD-A068-556EB6DD01F7}" name="CLUES" dataDxfId="205"/>
    <tableColumn id="6" xr3:uid="{740C4810-68C6-416C-9A15-F9A1DD5E1258}" name="Nombre de la Unidad" dataDxfId="204"/>
    <tableColumn id="10" xr3:uid="{97BBF045-2D71-4D1C-A1A7-DB9ED6E90897}" name="PROCEDIMIENTO" dataDxfId="203"/>
    <tableColumn id="11" xr3:uid="{3561867B-C6CD-4A28-AE6A-AA34E8790686}" name="Min 2025 " dataDxfId="202">
      <calculatedColumnFormula>ROUNDUP((F4*0.4),0)</calculatedColumnFormula>
    </tableColumn>
    <tableColumn id="12" xr3:uid="{2E349001-F9AC-4EC7-943D-1B6BF4CF9AA6}" name="Max 2025 " dataDxfId="20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9E61B42-E8E9-4E46-8EFE-4089A447A0D9}" name="Tabla16" displayName="Tabla16" ref="A3:F16" totalsRowShown="0" headerRowDxfId="137" dataDxfId="136" headerRowCellStyle="Normal 3">
  <autoFilter ref="A3:F16" xr:uid="{99E61B42-E8E9-4E46-8EFE-4089A447A0D9}"/>
  <tableColumns count="6">
    <tableColumn id="1" xr3:uid="{614F6EA6-2169-477A-BC82-11D0FC135CA6}" name="#" dataDxfId="135"/>
    <tableColumn id="2" xr3:uid="{2C4CF4A3-FE52-48DA-916B-336CB40DA571}" name="CLUES*" dataDxfId="134"/>
    <tableColumn id="6" xr3:uid="{DCFB62CA-118F-474A-968E-5CB33094B604}" name="Nombre de la Unidad" dataDxfId="133"/>
    <tableColumn id="10" xr3:uid="{590312EE-B260-4EC9-988D-7A054ECF140C}" name="PROCEDIMEINTO" dataDxfId="132"/>
    <tableColumn id="28" xr3:uid="{AA3580A0-08BF-4829-BAF9-B14B1B66B9DE}" name="Min 2025" dataDxfId="131">
      <calculatedColumnFormula>ROUNDUP((F4*0.4),0)</calculatedColumnFormula>
    </tableColumn>
    <tableColumn id="29" xr3:uid="{97D4145C-9A3C-4A62-995C-5B3CADB79FFE}" name="Max 2025" dataDxfId="130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4D59548-ABFD-436C-957B-57597F1554C2}" name="Tabla4" displayName="Tabla4" ref="A3:F44" totalsRowShown="0" headerRowDxfId="129" dataDxfId="128" headerRowCellStyle="Normal 3">
  <autoFilter ref="A3:F44" xr:uid="{84D59548-ABFD-436C-957B-57597F1554C2}"/>
  <tableColumns count="6">
    <tableColumn id="1" xr3:uid="{75B69F68-AFE6-473D-AF9F-3FE806D5C420}" name="#" dataDxfId="127"/>
    <tableColumn id="2" xr3:uid="{C796F371-C734-4DBB-9CCF-4331C53808F0}" name="1) CLUES*" dataDxfId="126"/>
    <tableColumn id="6" xr3:uid="{8FE235A2-5222-40C5-8BC4-98F0650ED39C}" name="Nombre de la Unidad" dataDxfId="125"/>
    <tableColumn id="10" xr3:uid="{94076476-DFB9-4D91-B0A7-7D9C3B748484}" name="PROCEDIMIENTO" dataDxfId="124"/>
    <tableColumn id="28" xr3:uid="{4FAC0AE6-BE5C-448E-B363-AAE0FD925829}" name="Min 2025 " dataDxfId="123">
      <calculatedColumnFormula>ROUNDUP((F4*0.4),0)</calculatedColumnFormula>
    </tableColumn>
    <tableColumn id="29" xr3:uid="{4406A018-8ECD-46D0-8FF0-DB04D28C080D}" name="Max 2025 " dataDxfId="122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8123634-4EFC-4F2E-8CE2-09D0BD261361}" name="Tabla5" displayName="Tabla5" ref="A3:F53" totalsRowShown="0" headerRowDxfId="121" dataDxfId="120" headerRowCellStyle="Normal 3">
  <autoFilter ref="A3:F53" xr:uid="{48123634-4EFC-4F2E-8CE2-09D0BD261361}"/>
  <tableColumns count="6">
    <tableColumn id="1" xr3:uid="{7DD798B1-35AE-4D1B-B51D-2E81F4DEE81A}" name="#" dataDxfId="119"/>
    <tableColumn id="2" xr3:uid="{6E68C32A-8D5B-4CD2-B2BD-CB79747CACA1}" name="CLUES" dataDxfId="118"/>
    <tableColumn id="6" xr3:uid="{C945433E-D1DF-4723-AE8F-64E567517C54}" name="Nombre de la Unidad" dataDxfId="117"/>
    <tableColumn id="10" xr3:uid="{6F05892B-F283-409F-AFAE-AACAD8188642}" name="PROCEDIMIENTO" dataDxfId="116"/>
    <tableColumn id="28" xr3:uid="{9061DA8A-6EF9-4E46-BE2B-92354165287C}" name="Min 2025 " dataDxfId="115">
      <calculatedColumnFormula>ROUNDUP((F4*0.4),0)</calculatedColumnFormula>
    </tableColumn>
    <tableColumn id="29" xr3:uid="{5ADDB778-993D-4C46-A3C1-7269BF14EDB5}" name="Max 2025 " dataDxfId="114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7B07D35-6CD5-42B0-A95C-3AC0EBE3D753}" name="Tabla17" displayName="Tabla17" ref="A3:F17" totalsRowShown="0" headerRowDxfId="113" dataDxfId="112" headerRowCellStyle="Normal 3">
  <autoFilter ref="A3:F17" xr:uid="{87B07D35-6CD5-42B0-A95C-3AC0EBE3D753}"/>
  <tableColumns count="6">
    <tableColumn id="1" xr3:uid="{A749E439-1D84-46C5-911E-909DB9269D8E}" name="#" dataDxfId="111"/>
    <tableColumn id="2" xr3:uid="{D08C0F60-EAFA-4462-A3B1-A2CD71059FA1}" name="CLUES" dataDxfId="110"/>
    <tableColumn id="6" xr3:uid="{40E70BE6-ED85-441F-9D97-D96F238CDFC2}" name="Nombre de la Unidad" dataDxfId="109"/>
    <tableColumn id="10" xr3:uid="{519D519E-04DF-423A-9D6C-3E2EB4BB8D29}" name="PROCEDIMIENTO" dataDxfId="108"/>
    <tableColumn id="28" xr3:uid="{D3673E98-BF0E-4BE2-97B7-A21BB68DEB56}" name="Min 2025 " dataDxfId="107">
      <calculatedColumnFormula>ROUNDUP((F4*0.4),0)</calculatedColumnFormula>
    </tableColumn>
    <tableColumn id="29" xr3:uid="{A2DB7B83-A58A-436A-8101-E420F9D0A160}" name="Max 2025 " dataDxfId="106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30C68138-BBA7-497F-890A-DB743B6F35D1}" name="Tabla25" displayName="Tabla25" ref="A3:F42" totalsRowShown="0" headerRowDxfId="105" dataDxfId="104" headerRowCellStyle="Normal 3">
  <autoFilter ref="A3:F42" xr:uid="{30C68138-BBA7-497F-890A-DB743B6F35D1}"/>
  <tableColumns count="6">
    <tableColumn id="1" xr3:uid="{BE4A01D7-9C2B-48C7-AC6E-A1462451C3A8}" name="#" dataDxfId="103"/>
    <tableColumn id="2" xr3:uid="{487E77F3-6070-467F-A03A-1E313A9772C7}" name="CLUES" dataDxfId="102"/>
    <tableColumn id="6" xr3:uid="{859113F0-C5EB-4260-A799-285DF9AC5514}" name="Nombre de la Unidad" dataDxfId="101"/>
    <tableColumn id="10" xr3:uid="{C96AAAC9-B771-4020-89B8-E55AD507AAF4}" name="PROCEDIMIENTO" dataDxfId="100"/>
    <tableColumn id="11" xr3:uid="{4D751648-595D-4408-A0D4-746724AB33C9}" name="Min 2025 " dataDxfId="99">
      <calculatedColumnFormula>ROUNDUP((F4*0.4),0)</calculatedColumnFormula>
    </tableColumn>
    <tableColumn id="12" xr3:uid="{4C89C5F0-73DD-42B7-91E4-B38967B170FA}" name="Max 2025 " dataDxfId="98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F5980988-6767-46CC-8527-1FF8245581EB}" name="Tabla24" displayName="Tabla24" ref="A3:F22" totalsRowShown="0" headerRowDxfId="97" dataDxfId="96" headerRowCellStyle="Normal 3">
  <autoFilter ref="A3:F22" xr:uid="{F5980988-6767-46CC-8527-1FF8245581EB}"/>
  <tableColumns count="6">
    <tableColumn id="1" xr3:uid="{E5D508C0-C8A5-4831-9C9B-42A2A0251134}" name="#" dataDxfId="95"/>
    <tableColumn id="2" xr3:uid="{0CF8142F-5716-4D98-9887-756117685EB0}" name="CLUES" dataDxfId="94"/>
    <tableColumn id="6" xr3:uid="{24F86CB7-C0CA-41E4-B1DA-D6E9F8E2861E}" name="Nombre de la Unidad" dataDxfId="93"/>
    <tableColumn id="10" xr3:uid="{649519F2-0A0B-43F2-9FCC-18E5E440865E}" name="PROCEDIMIENTO" dataDxfId="92"/>
    <tableColumn id="11" xr3:uid="{15D32E7F-3781-4F93-BE39-D8C9904C4EEB}" name="Min 2025 " dataDxfId="91">
      <calculatedColumnFormula>ROUNDUP((F4*0.4),0)</calculatedColumnFormula>
    </tableColumn>
    <tableColumn id="12" xr3:uid="{A8D15BFC-AFAE-4230-AFB0-55CA7843FA7A}" name="Max 2025 " dataDxfId="90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CE710AA-96BC-402F-A2C7-F4737AED2CE5}" name="Tabla1719" displayName="Tabla1719" ref="A3:F39" totalsRowShown="0" headerRowDxfId="89" dataDxfId="88" headerRowCellStyle="Normal 3">
  <autoFilter ref="A3:F39" xr:uid="{CCE710AA-96BC-402F-A2C7-F4737AED2CE5}"/>
  <tableColumns count="6">
    <tableColumn id="1" xr3:uid="{495BAA25-978C-41EF-8B80-58408034C483}" name="#" dataDxfId="87"/>
    <tableColumn id="2" xr3:uid="{AC09A1C6-11B6-4793-8B5E-48B03E64B5E1}" name="CLUES" dataDxfId="86"/>
    <tableColumn id="6" xr3:uid="{C8DD77F2-19F2-43E2-A159-7DBCCBA4D089}" name="Nombre de la Unidad" dataDxfId="85"/>
    <tableColumn id="10" xr3:uid="{A83E7D53-C433-4C25-AECC-98644E3F1CFE}" name="PROCEDIMIENTO" dataDxfId="84"/>
    <tableColumn id="28" xr3:uid="{3299E7B8-1739-4574-B836-B42955C6EED6}" name="Min 2025 " dataDxfId="83">
      <calculatedColumnFormula>ROUNDUP((F4*0.4),0)</calculatedColumnFormula>
    </tableColumn>
    <tableColumn id="29" xr3:uid="{DB3AF23E-95AE-46DD-9B05-AF3C374448A5}" name="Max 2025 " dataDxfId="82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0FC1979-6690-4CFF-B333-9416D7E552F1}" name="Tabla19" displayName="Tabla19" ref="A3:F18" totalsRowShown="0" headerRowDxfId="81" dataDxfId="80" headerRowCellStyle="Normal 3">
  <autoFilter ref="A3:F18" xr:uid="{70FC1979-6690-4CFF-B333-9416D7E552F1}"/>
  <sortState xmlns:xlrd2="http://schemas.microsoft.com/office/spreadsheetml/2017/richdata2" ref="A4:F18">
    <sortCondition ref="C3:C18"/>
  </sortState>
  <tableColumns count="6">
    <tableColumn id="1" xr3:uid="{78C59B08-F5BD-4366-9783-E24666809676}" name="#" dataDxfId="79"/>
    <tableColumn id="2" xr3:uid="{80D3B71D-C912-4AD5-8569-6C74587397F0}" name="CLUES" dataDxfId="78"/>
    <tableColumn id="6" xr3:uid="{AF639A1F-DA2F-4477-90C3-897941D4101C}" name="Nombre de la Unidad" dataDxfId="77"/>
    <tableColumn id="10" xr3:uid="{68E19F86-6814-49DB-98F4-456F0865BB12}" name="PROCEDIMIENTO" dataDxfId="76"/>
    <tableColumn id="28" xr3:uid="{06E3706B-8E74-40A3-9B93-F40C637A1244}" name="Min 2025 " dataDxfId="75">
      <calculatedColumnFormula>ROUNDUP((F4*0.4),0)</calculatedColumnFormula>
    </tableColumn>
    <tableColumn id="29" xr3:uid="{FE6258EC-A032-4E68-80CB-6F4626877DBB}" name="Max 2025 " dataDxfId="74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38C56D9-FE6A-4654-8E7A-846261508CB1}" name="Tabla20" displayName="Tabla20" ref="A3:F73" totalsRowShown="0" headerRowDxfId="73" dataDxfId="72" headerRowCellStyle="Normal 3">
  <autoFilter ref="A3:F73" xr:uid="{C38C56D9-FE6A-4654-8E7A-846261508CB1}"/>
  <tableColumns count="6">
    <tableColumn id="1" xr3:uid="{E0394A2C-8BF4-45DE-82C2-EFC28F690262}" name="#" dataDxfId="71"/>
    <tableColumn id="2" xr3:uid="{AEFBF81F-AA73-4DEE-9D7B-6740085BC0EA}" name="CLUES" dataDxfId="70"/>
    <tableColumn id="6" xr3:uid="{4E244054-CE03-40B2-8540-27E0B8F0581B}" name="Nombre de la Unidad" dataDxfId="69"/>
    <tableColumn id="10" xr3:uid="{1ECCAC33-F9A7-4220-AF19-9C48C2A9B604}" name="PROCEDIMIENTO" dataDxfId="68"/>
    <tableColumn id="28" xr3:uid="{EC80AD8D-4550-4D06-8C9D-E83D81CEE248}" name="Min 2025 " dataDxfId="67">
      <calculatedColumnFormula>ROUNDUP((F4*0.4),0)</calculatedColumnFormula>
    </tableColumn>
    <tableColumn id="29" xr3:uid="{FAB4B55B-A707-461B-81BE-B778676D7420}" name="Max 2025 " dataDxfId="66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CFE966E-DACC-468C-AFBC-85E0BE3E8EA1}" name="Tabla21" displayName="Tabla21" ref="A3:F16" totalsRowShown="0" headerRowDxfId="65" dataDxfId="64" headerRowCellStyle="Normal 3">
  <autoFilter ref="A3:F16" xr:uid="{6CFE966E-DACC-468C-AFBC-85E0BE3E8EA1}"/>
  <tableColumns count="6">
    <tableColumn id="1" xr3:uid="{9C9630B2-B295-4319-91A8-9FAB13D65F7A}" name="#" dataDxfId="63"/>
    <tableColumn id="2" xr3:uid="{A3EE2FBF-9EA8-48A2-87BC-E1843B370E1D}" name="CLUES" dataDxfId="62"/>
    <tableColumn id="6" xr3:uid="{01723CC3-4DDC-45E8-9C52-05CC75EBA84F}" name="Nombre de la Unidad" dataDxfId="61"/>
    <tableColumn id="10" xr3:uid="{A33B40A7-92E6-4810-8AEB-2BCB0AE5B7EC}" name="PROCEDIMIENTO" dataDxfId="60"/>
    <tableColumn id="28" xr3:uid="{DF37C4C9-D668-4F0F-8F31-CF7D923A8318}" name="Min 2025 " dataDxfId="59">
      <calculatedColumnFormula>ROUNDUP((F4*0.4),0)</calculatedColumnFormula>
    </tableColumn>
    <tableColumn id="29" xr3:uid="{DFEBC2AC-9C11-49F1-82B8-6EDD54BCF6BF}" name="Max 2025 " dataDxfId="58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759ACE-E36B-48F9-AD0C-63E2409DF336}" name="Tabla13" displayName="Tabla13" ref="A3:F11" totalsRowShown="0" headerRowDxfId="200" dataDxfId="199" headerRowCellStyle="Normal 3">
  <autoFilter ref="A3:F11" xr:uid="{DE759ACE-E36B-48F9-AD0C-63E2409DF336}"/>
  <tableColumns count="6">
    <tableColumn id="1" xr3:uid="{BCCE8598-4E7A-4478-BCDC-E9564392D90F}" name="#" dataDxfId="198"/>
    <tableColumn id="2" xr3:uid="{8C5BD50D-B2F8-48E4-8D8A-869F2789A66E}" name="CLUES" dataDxfId="197"/>
    <tableColumn id="4" xr3:uid="{2D7A4CF0-2E01-4ADD-B9E8-05B1A0B60AC3}" name="Nombre de la Unidad" dataDxfId="196"/>
    <tableColumn id="6" xr3:uid="{732D3B37-8457-45A9-AE53-76BF103F64BF}" name="PROCEDIMIENTO" dataDxfId="195"/>
    <tableColumn id="24" xr3:uid="{16CD3173-BABE-42F5-B188-BAE78B49D85F}" name="Min 2025 " dataDxfId="194">
      <calculatedColumnFormula>ROUNDUP((F4*0.4),0)</calculatedColumnFormula>
    </tableColumn>
    <tableColumn id="25" xr3:uid="{9678A79A-1D46-41F8-84EF-7FFDA732B1CD}" name="Max 2025 " dataDxfId="19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B98010F-9D4F-4D9A-BCDA-38F2B38A136D}" name="Tabla10" displayName="Tabla10" ref="A3:F138" totalsRowShown="0" headerRowDxfId="57" dataDxfId="56" headerRowCellStyle="Normal 3">
  <autoFilter ref="A3:F138" xr:uid="{9B98010F-9D4F-4D9A-BCDA-38F2B38A136D}"/>
  <tableColumns count="6">
    <tableColumn id="1" xr3:uid="{F8BED48F-5397-4821-B073-0CF6C75B17F1}" name="#" dataDxfId="55"/>
    <tableColumn id="2" xr3:uid="{6BFC06EF-B5ED-497C-B3C8-7895412CFF23}" name="CLUES" dataDxfId="54"/>
    <tableColumn id="6" xr3:uid="{EE49FEDA-A737-4394-AFA9-4EDB30DE14FC}" name="Nombre de la Unidad" dataDxfId="53"/>
    <tableColumn id="10" xr3:uid="{DC321B15-3739-44CD-B2FA-FCEAB972733A}" name="PROCEDIMIENTO" dataDxfId="52"/>
    <tableColumn id="28" xr3:uid="{C4D9C2CD-4E51-400C-A287-55965D71A423}" name="Min 2025 " dataDxfId="51">
      <calculatedColumnFormula>ROUNDUP((F4*0.4),0)</calculatedColumnFormula>
    </tableColumn>
    <tableColumn id="29" xr3:uid="{3ABE2D23-4E6E-4B07-BE1E-3C372B2F88EC}" name="Max 2025 " dataDxfId="50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5BFD6ACF-E358-4BE1-8FD1-8303C3A434F2}" name="Tabla22" displayName="Tabla22" ref="A3:F15" totalsRowShown="0" headerRowDxfId="49" dataDxfId="48" headerRowCellStyle="Normal 3">
  <autoFilter ref="A3:F15" xr:uid="{5BFD6ACF-E358-4BE1-8FD1-8303C3A434F2}"/>
  <tableColumns count="6">
    <tableColumn id="1" xr3:uid="{32929815-2D0F-4407-B78C-28CD07038CB7}" name="#" dataDxfId="47"/>
    <tableColumn id="2" xr3:uid="{7A4BF317-3969-40BB-A940-2A8C273C5F93}" name="1) CLUES*" dataDxfId="46"/>
    <tableColumn id="6" xr3:uid="{13EB3A7B-E5F7-4EFD-90A2-440A0E15A7CC}" name="Nombre de la Unidad" dataDxfId="45"/>
    <tableColumn id="10" xr3:uid="{C2989A30-8F93-4D3A-8096-01BD0489BFE2}" name="PROCEDIMIENTO" dataDxfId="44"/>
    <tableColumn id="28" xr3:uid="{99CEAB63-4286-4010-85C7-6A5A7DA17823}" name="Min 2025 " dataDxfId="43">
      <calculatedColumnFormula>ROUNDUP((F4*0.4),0)</calculatedColumnFormula>
    </tableColumn>
    <tableColumn id="29" xr3:uid="{8670F5A2-1913-4080-A93E-70B370F2F72F}" name="Max 2025 " dataDxfId="4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0DEAC2-E485-4BAD-BE84-919E70AA791E}" name="Tabla14" displayName="Tabla14" ref="A3:F102" totalsRowShown="0" dataDxfId="192">
  <autoFilter ref="A3:F102" xr:uid="{F90DEAC2-E485-4BAD-BE84-919E70AA791E}"/>
  <tableColumns count="6">
    <tableColumn id="1" xr3:uid="{59281DFB-23DF-4603-9409-D399ED82835F}" name="#" dataDxfId="191"/>
    <tableColumn id="2" xr3:uid="{6A225568-D3D5-4567-A4D0-4BCCA0E188C6}" name="CLUES" dataDxfId="190"/>
    <tableColumn id="6" xr3:uid="{9FEEF231-0834-4032-A499-EDEA17880439}" name="Nombre de la Unidad" dataDxfId="189"/>
    <tableColumn id="10" xr3:uid="{08116F55-5F35-4ED6-B6FF-7B6D51B82C0B}" name="PROCEDIMIENTO" dataDxfId="188"/>
    <tableColumn id="28" xr3:uid="{08C92FAC-D726-4751-A915-2262176FC0C9}" name="Min 2025 " dataDxfId="187">
      <calculatedColumnFormula>ROUNDUP((F4*0.4),0)</calculatedColumnFormula>
    </tableColumn>
    <tableColumn id="29" xr3:uid="{8D493052-22CB-4C60-A3E0-38EAC4149A1C}" name="Max 2025 " dataDxfId="186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F14B944-5291-41E2-AE1A-74CAD2B78981}" name="Tabla213" displayName="Tabla213" ref="A3:F79" totalsRowShown="0" headerRowDxfId="185" dataDxfId="184" headerRowCellStyle="Normal 3">
  <autoFilter ref="A3:F79" xr:uid="{FF14B944-5291-41E2-AE1A-74CAD2B78981}"/>
  <tableColumns count="6">
    <tableColumn id="1" xr3:uid="{7734CE2B-BCAF-4B64-8388-45F1D50D0573}" name="#" dataDxfId="183"/>
    <tableColumn id="2" xr3:uid="{AC8D7AA3-4A09-4CC6-98EC-9AA7B350C8F7}" name="CLUES" dataDxfId="182"/>
    <tableColumn id="4" xr3:uid="{1A027B61-FA79-435A-9C5F-F55B97D8CD5B}" name="Nombre de la Unidad" dataDxfId="181"/>
    <tableColumn id="6" xr3:uid="{52F0F494-0C01-458A-A9A0-A1F2AA95153F}" name="PROCEDIMIENTO" dataDxfId="180"/>
    <tableColumn id="24" xr3:uid="{EBE74124-4F79-41F1-9B7A-8ED65C9D8BBE}" name="Min 2025 " dataDxfId="179">
      <calculatedColumnFormula>ROUNDUP((F4*0.4),0)</calculatedColumnFormula>
    </tableColumn>
    <tableColumn id="25" xr3:uid="{7CC692DF-1598-43A8-99A3-28C73F3AB430}" name="Max 2025 " dataDxfId="178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68EBAF5-75E2-413F-846C-F254FC16838C}" name="Tabla11" displayName="Tabla11" ref="A3:F14" totalsRowShown="0" headerRowDxfId="177" dataDxfId="176" headerRowCellStyle="Normal 3">
  <autoFilter ref="A3:F14" xr:uid="{868EBAF5-75E2-413F-846C-F254FC16838C}"/>
  <tableColumns count="6">
    <tableColumn id="1" xr3:uid="{776994C4-F874-40C2-9AC6-D3128AE6D0AF}" name="#" dataDxfId="175"/>
    <tableColumn id="2" xr3:uid="{3C4F0F0C-D4A3-444B-ACA7-3D3EBFF774E5}" name="CLUES" dataDxfId="174"/>
    <tableColumn id="6" xr3:uid="{5A221C60-4236-420D-B717-852FF483CE56}" name="Nombre de la Unidad" dataDxfId="173"/>
    <tableColumn id="10" xr3:uid="{FF6985D7-D55D-4758-B681-3987A0298A73}" name="PROCEDIMIENTO" dataDxfId="172"/>
    <tableColumn id="28" xr3:uid="{13485490-3023-4B75-93D3-B31C676B7F32}" name="Min 2025 " dataDxfId="171">
      <calculatedColumnFormula>ROUNDUP((F4*0.4),0)</calculatedColumnFormula>
    </tableColumn>
    <tableColumn id="29" xr3:uid="{7B6BD129-78DB-4A7D-A6F2-856C0964C4D6}" name="Max 2025" dataDxfId="170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E317543C-9837-43E1-9C79-548E1D5954D8}" name="Tabla1116" displayName="Tabla1116" ref="A3:F141" totalsRowShown="0" headerRowDxfId="169" dataDxfId="168" headerRowCellStyle="Normal 3">
  <autoFilter ref="A3:F141" xr:uid="{E317543C-9837-43E1-9C79-548E1D5954D8}"/>
  <tableColumns count="6">
    <tableColumn id="1" xr3:uid="{FB62623F-ACD9-4407-B2DE-0CBF1758CA5B}" name="#" dataDxfId="167"/>
    <tableColumn id="2" xr3:uid="{8BF5303B-5876-459E-A120-63F6F6B86014}" name="CLUES" dataDxfId="166"/>
    <tableColumn id="6" xr3:uid="{BDA7FCE5-AAC9-4013-8D07-7D709696F2BE}" name="Nombre de la Unidad" dataDxfId="165"/>
    <tableColumn id="10" xr3:uid="{3891A576-006B-43BF-8FCE-FD87C2CE10F7}" name="PROCEDIMIENTO" dataDxfId="164"/>
    <tableColumn id="28" xr3:uid="{64E8AC59-24FD-4CF4-BFEC-EC26E4F6B823}" name="Min 2025 " dataDxfId="163">
      <calculatedColumnFormula>ROUNDUP((F4*0.4),0)</calculatedColumnFormula>
    </tableColumn>
    <tableColumn id="29" xr3:uid="{C6E2B70E-FD9D-450C-A991-86221B3C08EF}" name="Max 2025" dataDxfId="162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A3CEA86-32A9-4CC6-BB2F-49D37747D87B}" name="Tabla23" displayName="Tabla23" ref="A3:F48" totalsRowShown="0" headerRowDxfId="161" dataDxfId="160" headerRowCellStyle="Normal 3">
  <autoFilter ref="A3:F48" xr:uid="{EA3CEA86-32A9-4CC6-BB2F-49D37747D87B}"/>
  <tableColumns count="6">
    <tableColumn id="1" xr3:uid="{E8A874D3-DA8A-4911-A65A-1A3D48E89AE5}" name="#" dataDxfId="159"/>
    <tableColumn id="2" xr3:uid="{41B6CC8F-D4B9-4CBB-BDF8-97219DD257E9}" name="CLUES" dataDxfId="158"/>
    <tableColumn id="6" xr3:uid="{44B7CED7-5381-4C57-9509-A85889DBD630}" name="Nombre de la Unidad" dataDxfId="157"/>
    <tableColumn id="10" xr3:uid="{EC9206B1-068B-4913-922E-B2495B9AF8A5}" name="PROCEDIMIENTO" dataDxfId="156"/>
    <tableColumn id="11" xr3:uid="{75978AAB-6028-4242-AF34-4FDC41A20E3B}" name="Min 2025 " dataDxfId="155">
      <calculatedColumnFormula>ROUNDUP((F4*0.4),0)</calculatedColumnFormula>
    </tableColumn>
    <tableColumn id="12" xr3:uid="{2F4B2B45-4F34-4F7C-B9E7-FEAE35DCB13E}" name="Max 2025 " dataDxfId="154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CADF448-7754-4A1A-BAB9-FE2DA81D3472}" name="Tabla15" displayName="Tabla15" ref="A3:F21" totalsRowShown="0" headerRowDxfId="153" dataDxfId="152" headerRowCellStyle="Normal 3">
  <autoFilter ref="A3:F21" xr:uid="{CCADF448-7754-4A1A-BAB9-FE2DA81D3472}"/>
  <tableColumns count="6">
    <tableColumn id="1" xr3:uid="{95B02139-DC1E-42A1-A7DD-D42806A01F9C}" name="#" dataDxfId="151"/>
    <tableColumn id="2" xr3:uid="{7A759CCB-46EA-41C2-A7F3-56E4C2E00208}" name="CLUES" dataDxfId="150"/>
    <tableColumn id="6" xr3:uid="{38C23A47-3382-4EA6-AE9E-43E9953B405C}" name="Nombre de la Unidad" dataDxfId="149"/>
    <tableColumn id="10" xr3:uid="{DEBF6981-0021-4F25-BC6C-DEBA32DD156F}" name="PROCEDIMIENTO" dataDxfId="148"/>
    <tableColumn id="28" xr3:uid="{0B46D625-0271-4D71-9504-6EED3732CD63}" name="Min 2025 " dataDxfId="147">
      <calculatedColumnFormula>ROUNDUP((F4*0.4),0)</calculatedColumnFormula>
    </tableColumn>
    <tableColumn id="29" xr3:uid="{162CDB6F-60B9-4304-A8FC-833D098AAB96}" name="Max 2025 " dataDxfId="146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45F45E1-F45E-4F25-BF82-763410DDE2D3}" name="Tabla1517" displayName="Tabla1517" ref="A3:F31" totalsRowShown="0" headerRowDxfId="145" dataDxfId="144" headerRowCellStyle="Normal 3">
  <autoFilter ref="A3:F31" xr:uid="{CCADF448-7754-4A1A-BAB9-FE2DA81D3472}"/>
  <tableColumns count="6">
    <tableColumn id="1" xr3:uid="{ED5FF89C-32AC-44E7-9334-087F043259E2}" name="#" dataDxfId="143"/>
    <tableColumn id="2" xr3:uid="{8110034B-83BF-47A3-B6BF-E234D43FB074}" name="CLUES" dataDxfId="142"/>
    <tableColumn id="6" xr3:uid="{B1BCF160-43C2-4E0D-8292-E13267F026BD}" name="Nombre de la Unidad" dataDxfId="141"/>
    <tableColumn id="10" xr3:uid="{028DE58D-47CA-4DF1-B2C7-5AA29C50879B}" name="PROCEDIMIENTO" dataDxfId="140"/>
    <tableColumn id="28" xr3:uid="{B6FF42B9-51A5-4FB6-90E5-9E64E85C2627}" name="Min 2025 " dataDxfId="139">
      <calculatedColumnFormula>ROUNDUP((F4*0.4),0)</calculatedColumnFormula>
    </tableColumn>
    <tableColumn id="29" xr3:uid="{A2FEFAB2-B803-4A44-A7C7-D4F527E3C74B}" name="Max 2025 " dataDxfId="13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657D7-88AC-4F2E-98EB-AFACC4FAF7C0}">
  <dimension ref="A1:E25"/>
  <sheetViews>
    <sheetView tabSelected="1" zoomScale="107" workbookViewId="0">
      <selection activeCell="C15" sqref="C15"/>
    </sheetView>
  </sheetViews>
  <sheetFormatPr baseColWidth="10" defaultColWidth="11.42578125" defaultRowHeight="15" x14ac:dyDescent="0.25"/>
  <cols>
    <col min="1" max="1" width="10.42578125" customWidth="1"/>
    <col min="2" max="2" width="19" customWidth="1"/>
    <col min="3" max="3" width="25.85546875" bestFit="1" customWidth="1"/>
    <col min="4" max="4" width="19.85546875" customWidth="1"/>
    <col min="5" max="5" width="19.7109375" customWidth="1"/>
  </cols>
  <sheetData>
    <row r="1" spans="1:5" ht="30.75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</row>
    <row r="2" spans="1:5" ht="15.75" thickBot="1" x14ac:dyDescent="0.3">
      <c r="A2" s="1">
        <v>1</v>
      </c>
      <c r="B2" s="2" t="s">
        <v>5</v>
      </c>
      <c r="C2" s="2">
        <v>3</v>
      </c>
      <c r="D2" s="3">
        <f>SUM(Tabla2[[Min 2025 ]])</f>
        <v>61692</v>
      </c>
      <c r="E2" s="3">
        <f>SUM(Tabla2[[Max 2025 ]])</f>
        <v>154200</v>
      </c>
    </row>
    <row r="3" spans="1:5" ht="15.75" thickBot="1" x14ac:dyDescent="0.3">
      <c r="A3" s="1">
        <v>2</v>
      </c>
      <c r="B3" s="2" t="s">
        <v>6</v>
      </c>
      <c r="C3" s="2">
        <v>3</v>
      </c>
      <c r="D3" s="3">
        <f>SUM(Tabla13[[Min 2025 ]])</f>
        <v>13065</v>
      </c>
      <c r="E3" s="3">
        <f>SUM(Tabla13[[Max 2025 ]])</f>
        <v>32654</v>
      </c>
    </row>
    <row r="4" spans="1:5" ht="15.75" thickBot="1" x14ac:dyDescent="0.3">
      <c r="A4" s="1">
        <v>3</v>
      </c>
      <c r="B4" s="2" t="s">
        <v>7</v>
      </c>
      <c r="C4" s="2">
        <v>12</v>
      </c>
      <c r="D4" s="3">
        <f>SUM(Tabla14[[Min 2025 ]])</f>
        <v>256897</v>
      </c>
      <c r="E4" s="3">
        <f>SUM(Tabla14[[Max 2025 ]])</f>
        <v>642143</v>
      </c>
    </row>
    <row r="5" spans="1:5" ht="15.75" thickBot="1" x14ac:dyDescent="0.3">
      <c r="A5" s="1">
        <v>4</v>
      </c>
      <c r="B5" s="2" t="s">
        <v>8</v>
      </c>
      <c r="C5" s="2">
        <v>14</v>
      </c>
      <c r="D5" s="3">
        <f>SUM(Tabla213[[Min 2025 ]])</f>
        <v>71649</v>
      </c>
      <c r="E5" s="3">
        <f>SUM(Tabla213[[Max 2025 ]])</f>
        <v>179050</v>
      </c>
    </row>
    <row r="6" spans="1:5" ht="15.75" thickBot="1" x14ac:dyDescent="0.3">
      <c r="A6" s="1">
        <v>5</v>
      </c>
      <c r="B6" s="2" t="s">
        <v>9</v>
      </c>
      <c r="C6" s="2">
        <v>3</v>
      </c>
      <c r="D6" s="3">
        <f>SUM(Tabla11[[Min 2025 ]])</f>
        <v>9966</v>
      </c>
      <c r="E6" s="3">
        <f>SUM(Tabla11[Max 2025])</f>
        <v>24908</v>
      </c>
    </row>
    <row r="7" spans="1:5" ht="15.75" thickBot="1" x14ac:dyDescent="0.3">
      <c r="A7" s="1">
        <v>6</v>
      </c>
      <c r="B7" s="2" t="s">
        <v>10</v>
      </c>
      <c r="C7" s="2">
        <v>27</v>
      </c>
      <c r="D7" s="3">
        <f>SUM(Tabla1116[[Min 2025 ]])</f>
        <v>234479</v>
      </c>
      <c r="E7" s="3">
        <f>SUM(Tabla1116[Max 2025])</f>
        <v>586070</v>
      </c>
    </row>
    <row r="8" spans="1:5" ht="15.75" thickBot="1" x14ac:dyDescent="0.3">
      <c r="A8" s="1">
        <v>7</v>
      </c>
      <c r="B8" s="2" t="s">
        <v>11</v>
      </c>
      <c r="C8" s="2">
        <v>12</v>
      </c>
      <c r="D8" s="3">
        <f>SUM(Tabla23[[Min 2025 ]])</f>
        <v>49779</v>
      </c>
      <c r="E8" s="3">
        <f>SUM(Tabla23[[Max 2025 ]])</f>
        <v>124414</v>
      </c>
    </row>
    <row r="9" spans="1:5" ht="15.75" thickBot="1" x14ac:dyDescent="0.3">
      <c r="A9" s="1">
        <v>8</v>
      </c>
      <c r="B9" s="2" t="s">
        <v>12</v>
      </c>
      <c r="C9" s="2">
        <v>6</v>
      </c>
      <c r="D9" s="3">
        <f>SUM(Tabla15[[Min 2025 ]])</f>
        <v>18008</v>
      </c>
      <c r="E9" s="11">
        <f>SUM(Tabla15[[Max 2025 ]])</f>
        <v>45008</v>
      </c>
    </row>
    <row r="10" spans="1:5" ht="15.75" thickBot="1" x14ac:dyDescent="0.3">
      <c r="A10" s="1">
        <v>9</v>
      </c>
      <c r="B10" s="2" t="s">
        <v>13</v>
      </c>
      <c r="C10" s="2">
        <v>7</v>
      </c>
      <c r="D10" s="3">
        <f>SUM(Tabla1517[[Min 2025 ]])</f>
        <v>41103</v>
      </c>
      <c r="E10" s="3">
        <f>SUM(Tabla1517[[Max 2025 ]])</f>
        <v>102733</v>
      </c>
    </row>
    <row r="11" spans="1:5" ht="15.75" thickBot="1" x14ac:dyDescent="0.3">
      <c r="A11" s="1">
        <v>10</v>
      </c>
      <c r="B11" s="2" t="s">
        <v>14</v>
      </c>
      <c r="C11" s="2">
        <v>5</v>
      </c>
      <c r="D11" s="3">
        <f>SUM(Tabla16[Min 2025])</f>
        <v>24661</v>
      </c>
      <c r="E11" s="3">
        <f>SUM(Tabla16[Max 2025])</f>
        <v>61642.8</v>
      </c>
    </row>
    <row r="12" spans="1:5" ht="15.75" thickBot="1" x14ac:dyDescent="0.3">
      <c r="A12" s="1">
        <v>11</v>
      </c>
      <c r="B12" s="2" t="s">
        <v>15</v>
      </c>
      <c r="C12" s="2">
        <v>10</v>
      </c>
      <c r="D12" s="3">
        <f>SUM(Tabla4[[Min 2025 ]])</f>
        <v>89940</v>
      </c>
      <c r="E12" s="3">
        <f>SUM(Tabla4[[Max 2025 ]])</f>
        <v>224815</v>
      </c>
    </row>
    <row r="13" spans="1:5" ht="15.75" thickBot="1" x14ac:dyDescent="0.3">
      <c r="A13" s="1">
        <v>12</v>
      </c>
      <c r="B13" s="2" t="s">
        <v>16</v>
      </c>
      <c r="C13" s="2">
        <v>13</v>
      </c>
      <c r="D13" s="3">
        <f>SUM(Tabla5[[Min 2025 ]])</f>
        <v>84943</v>
      </c>
      <c r="E13" s="3">
        <f>SUM(Tabla5[[Max 2025 ]])</f>
        <v>212301.10519999999</v>
      </c>
    </row>
    <row r="14" spans="1:5" ht="15.75" thickBot="1" x14ac:dyDescent="0.3">
      <c r="A14" s="1">
        <v>13</v>
      </c>
      <c r="B14" s="2" t="s">
        <v>17</v>
      </c>
      <c r="C14" s="2">
        <v>5</v>
      </c>
      <c r="D14" s="3">
        <f>SUM(Tabla17[[Min 2025 ]])</f>
        <v>34666</v>
      </c>
      <c r="E14" s="3">
        <f>SUM(Tabla17[[Max 2025 ]])</f>
        <v>86652</v>
      </c>
    </row>
    <row r="15" spans="1:5" ht="15.75" thickBot="1" x14ac:dyDescent="0.3">
      <c r="A15" s="1">
        <v>14</v>
      </c>
      <c r="B15" s="2" t="s">
        <v>18</v>
      </c>
      <c r="C15" s="2">
        <v>6</v>
      </c>
      <c r="D15" s="3">
        <f>SUM(Tabla25[[Min 2025 ]])</f>
        <v>74249</v>
      </c>
      <c r="E15" s="3">
        <f>SUM(Tabla25[[Max 2025 ]])</f>
        <v>185579.40000000002</v>
      </c>
    </row>
    <row r="16" spans="1:5" ht="15.75" thickBot="1" x14ac:dyDescent="0.3">
      <c r="A16" s="1">
        <v>15</v>
      </c>
      <c r="B16" s="2" t="s">
        <v>19</v>
      </c>
      <c r="C16" s="2">
        <v>3</v>
      </c>
      <c r="D16" s="3">
        <f>SUM(Tabla24[[Min 2025 ]])</f>
        <v>38659</v>
      </c>
      <c r="E16" s="3">
        <f>SUM(Tabla24[[Max 2025 ]])</f>
        <v>96633.599999999991</v>
      </c>
    </row>
    <row r="17" spans="1:5" ht="15.75" thickBot="1" x14ac:dyDescent="0.3">
      <c r="A17" s="1">
        <v>16</v>
      </c>
      <c r="B17" s="2" t="s">
        <v>20</v>
      </c>
      <c r="C17" s="2">
        <v>5</v>
      </c>
      <c r="D17" s="3">
        <f>SUM(Tabla1719[[Min 2025 ]])</f>
        <v>42663</v>
      </c>
      <c r="E17" s="3">
        <f>SUM(Tabla1719[[Max 2025 ]])</f>
        <v>106621</v>
      </c>
    </row>
    <row r="18" spans="1:5" ht="15.75" thickBot="1" x14ac:dyDescent="0.3">
      <c r="A18" s="1">
        <v>17</v>
      </c>
      <c r="B18" s="2" t="s">
        <v>21</v>
      </c>
      <c r="C18" s="2">
        <v>3</v>
      </c>
      <c r="D18" s="3">
        <f>SUM(Tabla19[[Min 2025 ]])</f>
        <v>15947</v>
      </c>
      <c r="E18" s="3">
        <f>SUM(Tabla19[[Max 2025 ]])</f>
        <v>39853</v>
      </c>
    </row>
    <row r="19" spans="1:5" ht="15.75" thickBot="1" x14ac:dyDescent="0.3">
      <c r="A19" s="1">
        <v>18</v>
      </c>
      <c r="B19" s="2" t="s">
        <v>22</v>
      </c>
      <c r="C19" s="2">
        <v>11</v>
      </c>
      <c r="D19" s="3">
        <f>SUM(Tabla20[[Min 2025 ]])</f>
        <v>107414</v>
      </c>
      <c r="E19" s="3">
        <f>SUM(Tabla20[[Max 2025 ]])</f>
        <v>268481.99999999988</v>
      </c>
    </row>
    <row r="20" spans="1:5" ht="15.75" thickBot="1" x14ac:dyDescent="0.3">
      <c r="A20" s="1">
        <v>19</v>
      </c>
      <c r="B20" s="2" t="s">
        <v>23</v>
      </c>
      <c r="C20" s="2">
        <v>4</v>
      </c>
      <c r="D20" s="3">
        <f>SUM(Tabla21[[Min 2025 ]])</f>
        <v>13824</v>
      </c>
      <c r="E20" s="3">
        <f>SUM(Tabla21[[Max 2025 ]])</f>
        <v>34544</v>
      </c>
    </row>
    <row r="21" spans="1:5" ht="15.75" thickBot="1" x14ac:dyDescent="0.3">
      <c r="A21" s="1">
        <v>20</v>
      </c>
      <c r="B21" s="2" t="s">
        <v>24</v>
      </c>
      <c r="C21" s="2">
        <v>22</v>
      </c>
      <c r="D21" s="3">
        <f>SUM(Tabla10[[Min 2025 ]])</f>
        <v>291158</v>
      </c>
      <c r="E21" s="3">
        <f>SUM(Tabla10[[Max 2025 ]])</f>
        <v>727771</v>
      </c>
    </row>
    <row r="22" spans="1:5" ht="15.75" thickBot="1" x14ac:dyDescent="0.3">
      <c r="A22" s="1">
        <v>21</v>
      </c>
      <c r="B22" s="2" t="s">
        <v>25</v>
      </c>
      <c r="C22" s="9">
        <v>4</v>
      </c>
      <c r="D22" s="10">
        <f>SUM(Tabla22[[Min 2025 ]])</f>
        <v>28779</v>
      </c>
      <c r="E22" s="10">
        <f>SUM(Tabla22[[Max 2025 ]])</f>
        <v>71938</v>
      </c>
    </row>
    <row r="23" spans="1:5" ht="15.75" thickBot="1" x14ac:dyDescent="0.3">
      <c r="B23" s="36" t="s">
        <v>26</v>
      </c>
      <c r="C23" s="12">
        <f>SUM(C2:C22)</f>
        <v>178</v>
      </c>
      <c r="D23" s="12">
        <f>SUM(D2:D22)</f>
        <v>1603541</v>
      </c>
      <c r="E23" s="12">
        <f>SUM(E2:E22)</f>
        <v>4008012.9051999999</v>
      </c>
    </row>
    <row r="25" spans="1:5" x14ac:dyDescent="0.25">
      <c r="C25" s="62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83779-24C3-40A3-AD0F-2B4DB285D45F}">
  <dimension ref="A1:F31"/>
  <sheetViews>
    <sheetView workbookViewId="0">
      <selection activeCell="B4" sqref="B4:B31"/>
    </sheetView>
  </sheetViews>
  <sheetFormatPr baseColWidth="10" defaultColWidth="11.42578125" defaultRowHeight="15" x14ac:dyDescent="0.25"/>
  <cols>
    <col min="1" max="1" width="11.42578125" style="8"/>
    <col min="2" max="2" width="26.5703125" style="8" bestFit="1" customWidth="1"/>
    <col min="3" max="3" width="52.7109375" style="8" customWidth="1"/>
    <col min="4" max="4" width="85.57031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222</v>
      </c>
      <c r="C4" s="19" t="s">
        <v>223</v>
      </c>
      <c r="D4" s="19" t="s">
        <v>38</v>
      </c>
      <c r="E4" s="30">
        <f t="shared" ref="E4:E31" si="0">ROUNDUP((F4*0.4),0)</f>
        <v>1820</v>
      </c>
      <c r="F4" s="31">
        <v>4550</v>
      </c>
    </row>
    <row r="5" spans="1:6" x14ac:dyDescent="0.25">
      <c r="A5" s="23">
        <v>2</v>
      </c>
      <c r="B5" s="8" t="s">
        <v>222</v>
      </c>
      <c r="C5" s="8" t="s">
        <v>223</v>
      </c>
      <c r="D5" s="8" t="s">
        <v>39</v>
      </c>
      <c r="E5" s="6">
        <f t="shared" si="0"/>
        <v>3364</v>
      </c>
      <c r="F5" s="35">
        <v>8409</v>
      </c>
    </row>
    <row r="6" spans="1:6" x14ac:dyDescent="0.25">
      <c r="A6" s="23">
        <v>3</v>
      </c>
      <c r="B6" s="8" t="s">
        <v>222</v>
      </c>
      <c r="C6" s="8" t="s">
        <v>223</v>
      </c>
      <c r="D6" s="8" t="s">
        <v>52</v>
      </c>
      <c r="E6" s="6">
        <f t="shared" si="0"/>
        <v>150</v>
      </c>
      <c r="F6" s="35">
        <v>374</v>
      </c>
    </row>
    <row r="7" spans="1:6" x14ac:dyDescent="0.25">
      <c r="A7" s="23">
        <v>4</v>
      </c>
      <c r="B7" s="8" t="s">
        <v>222</v>
      </c>
      <c r="C7" s="8" t="s">
        <v>223</v>
      </c>
      <c r="D7" s="8" t="s">
        <v>49</v>
      </c>
      <c r="E7" s="6">
        <f t="shared" si="0"/>
        <v>87</v>
      </c>
      <c r="F7" s="35">
        <v>216</v>
      </c>
    </row>
    <row r="8" spans="1:6" ht="15.75" thickBot="1" x14ac:dyDescent="0.3">
      <c r="A8" s="25">
        <v>5</v>
      </c>
      <c r="B8" s="26" t="s">
        <v>222</v>
      </c>
      <c r="C8" s="26" t="s">
        <v>223</v>
      </c>
      <c r="D8" s="26" t="s">
        <v>40</v>
      </c>
      <c r="E8" s="32">
        <f t="shared" si="0"/>
        <v>58</v>
      </c>
      <c r="F8" s="33">
        <v>144</v>
      </c>
    </row>
    <row r="9" spans="1:6" x14ac:dyDescent="0.25">
      <c r="A9" s="18">
        <v>6</v>
      </c>
      <c r="B9" s="19" t="s">
        <v>224</v>
      </c>
      <c r="C9" s="19" t="s">
        <v>225</v>
      </c>
      <c r="D9" s="19" t="s">
        <v>38</v>
      </c>
      <c r="E9" s="30">
        <f t="shared" si="0"/>
        <v>974</v>
      </c>
      <c r="F9" s="31">
        <v>2433</v>
      </c>
    </row>
    <row r="10" spans="1:6" x14ac:dyDescent="0.25">
      <c r="A10" s="23">
        <v>7</v>
      </c>
      <c r="B10" s="8" t="s">
        <v>224</v>
      </c>
      <c r="C10" s="8" t="s">
        <v>225</v>
      </c>
      <c r="D10" s="8" t="s">
        <v>39</v>
      </c>
      <c r="E10" s="6">
        <f t="shared" si="0"/>
        <v>1020</v>
      </c>
      <c r="F10" s="35">
        <v>2548</v>
      </c>
    </row>
    <row r="11" spans="1:6" x14ac:dyDescent="0.25">
      <c r="A11" s="23">
        <v>8</v>
      </c>
      <c r="B11" s="8" t="s">
        <v>224</v>
      </c>
      <c r="C11" s="8" t="s">
        <v>225</v>
      </c>
      <c r="D11" s="8" t="s">
        <v>40</v>
      </c>
      <c r="E11" s="6">
        <f t="shared" si="0"/>
        <v>784</v>
      </c>
      <c r="F11" s="35">
        <v>1958</v>
      </c>
    </row>
    <row r="12" spans="1:6" x14ac:dyDescent="0.25">
      <c r="A12" s="23">
        <v>9</v>
      </c>
      <c r="B12" s="8" t="s">
        <v>224</v>
      </c>
      <c r="C12" s="8" t="s">
        <v>225</v>
      </c>
      <c r="D12" s="8" t="s">
        <v>52</v>
      </c>
      <c r="E12" s="6">
        <f t="shared" si="0"/>
        <v>720</v>
      </c>
      <c r="F12" s="35">
        <v>1800</v>
      </c>
    </row>
    <row r="13" spans="1:6" ht="15.75" thickBot="1" x14ac:dyDescent="0.3">
      <c r="A13" s="25">
        <v>10</v>
      </c>
      <c r="B13" s="26" t="s">
        <v>224</v>
      </c>
      <c r="C13" s="26" t="s">
        <v>225</v>
      </c>
      <c r="D13" s="26" t="s">
        <v>49</v>
      </c>
      <c r="E13" s="32">
        <f t="shared" si="0"/>
        <v>357</v>
      </c>
      <c r="F13" s="33">
        <v>892</v>
      </c>
    </row>
    <row r="14" spans="1:6" x14ac:dyDescent="0.25">
      <c r="A14" s="18">
        <v>11</v>
      </c>
      <c r="B14" s="19" t="s">
        <v>226</v>
      </c>
      <c r="C14" s="19" t="s">
        <v>227</v>
      </c>
      <c r="D14" s="19" t="s">
        <v>38</v>
      </c>
      <c r="E14" s="30">
        <f t="shared" si="0"/>
        <v>1192</v>
      </c>
      <c r="F14" s="31">
        <v>2980</v>
      </c>
    </row>
    <row r="15" spans="1:6" x14ac:dyDescent="0.25">
      <c r="A15" s="23">
        <v>12</v>
      </c>
      <c r="B15" s="8" t="s">
        <v>226</v>
      </c>
      <c r="C15" s="8" t="s">
        <v>227</v>
      </c>
      <c r="D15" s="8" t="s">
        <v>39</v>
      </c>
      <c r="E15" s="6">
        <f t="shared" si="0"/>
        <v>2909</v>
      </c>
      <c r="F15" s="35">
        <v>7272</v>
      </c>
    </row>
    <row r="16" spans="1:6" x14ac:dyDescent="0.25">
      <c r="A16" s="23">
        <v>13</v>
      </c>
      <c r="B16" s="8" t="s">
        <v>226</v>
      </c>
      <c r="C16" s="8" t="s">
        <v>227</v>
      </c>
      <c r="D16" s="8" t="s">
        <v>52</v>
      </c>
      <c r="E16" s="6">
        <f t="shared" si="0"/>
        <v>1861</v>
      </c>
      <c r="F16" s="35">
        <v>4651</v>
      </c>
    </row>
    <row r="17" spans="1:6" ht="15.75" thickBot="1" x14ac:dyDescent="0.3">
      <c r="A17" s="25">
        <v>14</v>
      </c>
      <c r="B17" s="26" t="s">
        <v>226</v>
      </c>
      <c r="C17" s="26" t="s">
        <v>227</v>
      </c>
      <c r="D17" s="26" t="s">
        <v>49</v>
      </c>
      <c r="E17" s="32">
        <f t="shared" si="0"/>
        <v>98</v>
      </c>
      <c r="F17" s="33">
        <v>244</v>
      </c>
    </row>
    <row r="18" spans="1:6" x14ac:dyDescent="0.25">
      <c r="A18" s="18">
        <v>15</v>
      </c>
      <c r="B18" s="19" t="s">
        <v>228</v>
      </c>
      <c r="C18" s="19" t="s">
        <v>229</v>
      </c>
      <c r="D18" s="19" t="s">
        <v>38</v>
      </c>
      <c r="E18" s="30">
        <f t="shared" si="0"/>
        <v>1803</v>
      </c>
      <c r="F18" s="31">
        <v>4507</v>
      </c>
    </row>
    <row r="19" spans="1:6" x14ac:dyDescent="0.25">
      <c r="A19" s="23">
        <v>16</v>
      </c>
      <c r="B19" s="8" t="s">
        <v>228</v>
      </c>
      <c r="C19" s="8" t="s">
        <v>229</v>
      </c>
      <c r="D19" s="8" t="s">
        <v>39</v>
      </c>
      <c r="E19" s="6">
        <f t="shared" si="0"/>
        <v>6607</v>
      </c>
      <c r="F19" s="35">
        <v>16516</v>
      </c>
    </row>
    <row r="20" spans="1:6" x14ac:dyDescent="0.25">
      <c r="A20" s="23">
        <v>17</v>
      </c>
      <c r="B20" s="8" t="s">
        <v>228</v>
      </c>
      <c r="C20" s="8" t="s">
        <v>229</v>
      </c>
      <c r="D20" s="8" t="s">
        <v>52</v>
      </c>
      <c r="E20" s="6">
        <f t="shared" si="0"/>
        <v>1682</v>
      </c>
      <c r="F20" s="35">
        <v>4204</v>
      </c>
    </row>
    <row r="21" spans="1:6" x14ac:dyDescent="0.25">
      <c r="A21" s="23">
        <v>18</v>
      </c>
      <c r="B21" s="8" t="s">
        <v>228</v>
      </c>
      <c r="C21" s="8" t="s">
        <v>229</v>
      </c>
      <c r="D21" s="8" t="s">
        <v>49</v>
      </c>
      <c r="E21" s="6">
        <f t="shared" si="0"/>
        <v>3301</v>
      </c>
      <c r="F21" s="35">
        <v>8251</v>
      </c>
    </row>
    <row r="22" spans="1:6" ht="15.75" thickBot="1" x14ac:dyDescent="0.3">
      <c r="A22" s="25">
        <v>19</v>
      </c>
      <c r="B22" s="26" t="s">
        <v>228</v>
      </c>
      <c r="C22" s="26" t="s">
        <v>229</v>
      </c>
      <c r="D22" s="26" t="s">
        <v>40</v>
      </c>
      <c r="E22" s="32">
        <f t="shared" si="0"/>
        <v>167</v>
      </c>
      <c r="F22" s="33">
        <v>417</v>
      </c>
    </row>
    <row r="23" spans="1:6" x14ac:dyDescent="0.25">
      <c r="A23" s="18">
        <v>20</v>
      </c>
      <c r="B23" s="19" t="s">
        <v>230</v>
      </c>
      <c r="C23" s="19" t="s">
        <v>231</v>
      </c>
      <c r="D23" s="19" t="s">
        <v>38</v>
      </c>
      <c r="E23" s="30">
        <f t="shared" si="0"/>
        <v>743</v>
      </c>
      <c r="F23" s="31">
        <v>1857</v>
      </c>
    </row>
    <row r="24" spans="1:6" x14ac:dyDescent="0.25">
      <c r="A24" s="23">
        <v>21</v>
      </c>
      <c r="B24" s="8" t="s">
        <v>230</v>
      </c>
      <c r="C24" s="8" t="s">
        <v>231</v>
      </c>
      <c r="D24" s="8" t="s">
        <v>39</v>
      </c>
      <c r="E24" s="6">
        <f t="shared" si="0"/>
        <v>766</v>
      </c>
      <c r="F24" s="35">
        <v>1915</v>
      </c>
    </row>
    <row r="25" spans="1:6" ht="15.75" thickBot="1" x14ac:dyDescent="0.3">
      <c r="A25" s="25">
        <v>22</v>
      </c>
      <c r="B25" s="26" t="s">
        <v>230</v>
      </c>
      <c r="C25" s="26" t="s">
        <v>231</v>
      </c>
      <c r="D25" s="26" t="s">
        <v>49</v>
      </c>
      <c r="E25" s="32">
        <f t="shared" si="0"/>
        <v>18</v>
      </c>
      <c r="F25" s="33">
        <v>43</v>
      </c>
    </row>
    <row r="26" spans="1:6" x14ac:dyDescent="0.25">
      <c r="A26" s="18">
        <v>23</v>
      </c>
      <c r="B26" s="19" t="s">
        <v>232</v>
      </c>
      <c r="C26" s="19" t="s">
        <v>233</v>
      </c>
      <c r="D26" s="19" t="s">
        <v>38</v>
      </c>
      <c r="E26" s="30">
        <f t="shared" si="0"/>
        <v>2540</v>
      </c>
      <c r="F26" s="31">
        <v>6350</v>
      </c>
    </row>
    <row r="27" spans="1:6" ht="15.75" thickBot="1" x14ac:dyDescent="0.3">
      <c r="A27" s="25">
        <v>24</v>
      </c>
      <c r="B27" s="26" t="s">
        <v>232</v>
      </c>
      <c r="C27" s="26" t="s">
        <v>233</v>
      </c>
      <c r="D27" s="26" t="s">
        <v>39</v>
      </c>
      <c r="E27" s="32">
        <f t="shared" si="0"/>
        <v>1786</v>
      </c>
      <c r="F27" s="33">
        <v>4464</v>
      </c>
    </row>
    <row r="28" spans="1:6" x14ac:dyDescent="0.25">
      <c r="A28" s="18">
        <v>25</v>
      </c>
      <c r="B28" s="19" t="s">
        <v>234</v>
      </c>
      <c r="C28" s="19" t="s">
        <v>235</v>
      </c>
      <c r="D28" s="19" t="s">
        <v>38</v>
      </c>
      <c r="E28" s="30">
        <f t="shared" si="0"/>
        <v>1083</v>
      </c>
      <c r="F28" s="31">
        <v>2707</v>
      </c>
    </row>
    <row r="29" spans="1:6" x14ac:dyDescent="0.25">
      <c r="A29" s="23">
        <v>26</v>
      </c>
      <c r="B29" s="8" t="s">
        <v>234</v>
      </c>
      <c r="C29" s="8" t="s">
        <v>235</v>
      </c>
      <c r="D29" s="8" t="s">
        <v>39</v>
      </c>
      <c r="E29" s="6">
        <f t="shared" si="0"/>
        <v>3260</v>
      </c>
      <c r="F29" s="35">
        <v>8150</v>
      </c>
    </row>
    <row r="30" spans="1:6" x14ac:dyDescent="0.25">
      <c r="A30" s="23">
        <v>27</v>
      </c>
      <c r="B30" s="8" t="s">
        <v>234</v>
      </c>
      <c r="C30" s="8" t="s">
        <v>235</v>
      </c>
      <c r="D30" s="29" t="s">
        <v>52</v>
      </c>
      <c r="E30" s="6">
        <f t="shared" si="0"/>
        <v>1832</v>
      </c>
      <c r="F30" s="35">
        <v>4579</v>
      </c>
    </row>
    <row r="31" spans="1:6" ht="15.75" thickBot="1" x14ac:dyDescent="0.3">
      <c r="A31" s="25">
        <v>28</v>
      </c>
      <c r="B31" s="26" t="s">
        <v>234</v>
      </c>
      <c r="C31" s="26" t="s">
        <v>235</v>
      </c>
      <c r="D31" s="51" t="s">
        <v>49</v>
      </c>
      <c r="E31" s="32">
        <f t="shared" si="0"/>
        <v>121</v>
      </c>
      <c r="F31" s="33">
        <v>302</v>
      </c>
    </row>
  </sheetData>
  <mergeCells count="3">
    <mergeCell ref="E1:F1"/>
    <mergeCell ref="E2:F2"/>
    <mergeCell ref="A1:D1"/>
  </mergeCells>
  <phoneticPr fontId="11" type="noConversion"/>
  <conditionalFormatting sqref="E4:F31">
    <cfRule type="notContainsText" dxfId="25" priority="1" operator="notContains" text="REGISTRAR CONSUMO REAL PRIMER TRIMESTRE">
      <formula>ISERROR(SEARCH("REGISTRAR CONSUMO REAL PRIMER TRIMESTRE",E4))</formula>
    </cfRule>
    <cfRule type="containsText" dxfId="24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9AC50-3402-4B0B-94B2-67D3A2ED5185}">
  <dimension ref="A1:F16"/>
  <sheetViews>
    <sheetView zoomScaleNormal="100" workbookViewId="0">
      <selection activeCell="B4" sqref="B4:B16"/>
    </sheetView>
  </sheetViews>
  <sheetFormatPr baseColWidth="10" defaultColWidth="11.42578125" defaultRowHeight="15" x14ac:dyDescent="0.25"/>
  <cols>
    <col min="1" max="1" width="11.42578125" style="8"/>
    <col min="2" max="2" width="13.7109375" style="8" bestFit="1" customWidth="1"/>
    <col min="3" max="3" width="52.7109375" style="8" customWidth="1"/>
    <col min="4" max="4" width="85.57031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236</v>
      </c>
      <c r="C3" s="15" t="s">
        <v>32</v>
      </c>
      <c r="D3" s="15" t="s">
        <v>237</v>
      </c>
      <c r="E3" s="15" t="s">
        <v>238</v>
      </c>
      <c r="F3" s="13" t="s">
        <v>117</v>
      </c>
    </row>
    <row r="4" spans="1:6" x14ac:dyDescent="0.25">
      <c r="A4" s="18">
        <v>1</v>
      </c>
      <c r="B4" s="19" t="s">
        <v>239</v>
      </c>
      <c r="C4" s="19" t="s">
        <v>240</v>
      </c>
      <c r="D4" s="19" t="s">
        <v>241</v>
      </c>
      <c r="E4" s="30">
        <f t="shared" ref="E4:E16" si="0">ROUNDUP((F4*0.4),0)</f>
        <v>39</v>
      </c>
      <c r="F4" s="31">
        <v>96</v>
      </c>
    </row>
    <row r="5" spans="1:6" x14ac:dyDescent="0.25">
      <c r="A5" s="23">
        <v>2</v>
      </c>
      <c r="B5" s="8" t="s">
        <v>239</v>
      </c>
      <c r="C5" s="8" t="s">
        <v>240</v>
      </c>
      <c r="D5" s="8" t="s">
        <v>242</v>
      </c>
      <c r="E5" s="6">
        <f t="shared" si="0"/>
        <v>39</v>
      </c>
      <c r="F5" s="35">
        <v>96</v>
      </c>
    </row>
    <row r="6" spans="1:6" x14ac:dyDescent="0.25">
      <c r="A6" s="23">
        <v>3</v>
      </c>
      <c r="B6" s="8" t="s">
        <v>239</v>
      </c>
      <c r="C6" s="8" t="s">
        <v>240</v>
      </c>
      <c r="D6" s="8" t="s">
        <v>38</v>
      </c>
      <c r="E6" s="6">
        <f t="shared" si="0"/>
        <v>720</v>
      </c>
      <c r="F6" s="35">
        <v>1800</v>
      </c>
    </row>
    <row r="7" spans="1:6" ht="15.75" thickBot="1" x14ac:dyDescent="0.3">
      <c r="A7" s="25">
        <v>4</v>
      </c>
      <c r="B7" s="26" t="s">
        <v>239</v>
      </c>
      <c r="C7" s="26" t="s">
        <v>240</v>
      </c>
      <c r="D7" s="26" t="s">
        <v>243</v>
      </c>
      <c r="E7" s="32">
        <f t="shared" si="0"/>
        <v>144</v>
      </c>
      <c r="F7" s="33">
        <v>360</v>
      </c>
    </row>
    <row r="8" spans="1:6" x14ac:dyDescent="0.25">
      <c r="A8" s="18">
        <v>5</v>
      </c>
      <c r="B8" s="19" t="s">
        <v>244</v>
      </c>
      <c r="C8" s="19" t="s">
        <v>225</v>
      </c>
      <c r="D8" s="19" t="s">
        <v>38</v>
      </c>
      <c r="E8" s="30">
        <f t="shared" si="0"/>
        <v>2304</v>
      </c>
      <c r="F8" s="31">
        <v>5760</v>
      </c>
    </row>
    <row r="9" spans="1:6" ht="15.75" thickBot="1" x14ac:dyDescent="0.3">
      <c r="A9" s="25">
        <v>6</v>
      </c>
      <c r="B9" s="26" t="s">
        <v>244</v>
      </c>
      <c r="C9" s="26" t="s">
        <v>225</v>
      </c>
      <c r="D9" s="26" t="s">
        <v>243</v>
      </c>
      <c r="E9" s="32">
        <f t="shared" si="0"/>
        <v>2304</v>
      </c>
      <c r="F9" s="33">
        <v>5760</v>
      </c>
    </row>
    <row r="10" spans="1:6" x14ac:dyDescent="0.25">
      <c r="A10" s="18">
        <v>7</v>
      </c>
      <c r="B10" s="19" t="s">
        <v>245</v>
      </c>
      <c r="C10" s="19" t="s">
        <v>246</v>
      </c>
      <c r="D10" s="19" t="s">
        <v>42</v>
      </c>
      <c r="E10" s="30">
        <f t="shared" si="0"/>
        <v>1091</v>
      </c>
      <c r="F10" s="31">
        <v>2725.2</v>
      </c>
    </row>
    <row r="11" spans="1:6" x14ac:dyDescent="0.25">
      <c r="A11" s="23">
        <v>8</v>
      </c>
      <c r="B11" s="8" t="s">
        <v>245</v>
      </c>
      <c r="C11" s="8" t="s">
        <v>246</v>
      </c>
      <c r="D11" s="8" t="s">
        <v>189</v>
      </c>
      <c r="E11" s="6">
        <f t="shared" si="0"/>
        <v>1632</v>
      </c>
      <c r="F11" s="35">
        <v>4077.6</v>
      </c>
    </row>
    <row r="12" spans="1:6" ht="15.75" thickBot="1" x14ac:dyDescent="0.3">
      <c r="A12" s="25">
        <v>9</v>
      </c>
      <c r="B12" s="26" t="s">
        <v>245</v>
      </c>
      <c r="C12" s="26" t="s">
        <v>246</v>
      </c>
      <c r="D12" s="26" t="s">
        <v>190</v>
      </c>
      <c r="E12" s="32">
        <f t="shared" si="0"/>
        <v>836</v>
      </c>
      <c r="F12" s="33">
        <v>2088</v>
      </c>
    </row>
    <row r="13" spans="1:6" x14ac:dyDescent="0.25">
      <c r="A13" s="18">
        <v>10</v>
      </c>
      <c r="B13" s="19" t="s">
        <v>247</v>
      </c>
      <c r="C13" s="19" t="s">
        <v>248</v>
      </c>
      <c r="D13" s="19" t="s">
        <v>189</v>
      </c>
      <c r="E13" s="30">
        <f t="shared" si="0"/>
        <v>6816</v>
      </c>
      <c r="F13" s="31">
        <v>17040</v>
      </c>
    </row>
    <row r="14" spans="1:6" ht="15.75" thickBot="1" x14ac:dyDescent="0.3">
      <c r="A14" s="25">
        <v>11</v>
      </c>
      <c r="B14" s="26" t="s">
        <v>247</v>
      </c>
      <c r="C14" s="26" t="s">
        <v>248</v>
      </c>
      <c r="D14" s="26" t="s">
        <v>190</v>
      </c>
      <c r="E14" s="32">
        <f t="shared" si="0"/>
        <v>6960</v>
      </c>
      <c r="F14" s="33">
        <v>17400</v>
      </c>
    </row>
    <row r="15" spans="1:6" x14ac:dyDescent="0.25">
      <c r="A15" s="18">
        <v>12</v>
      </c>
      <c r="B15" s="19" t="s">
        <v>249</v>
      </c>
      <c r="C15" s="19" t="s">
        <v>250</v>
      </c>
      <c r="D15" s="19" t="s">
        <v>189</v>
      </c>
      <c r="E15" s="30">
        <f t="shared" si="0"/>
        <v>576</v>
      </c>
      <c r="F15" s="31">
        <v>1440</v>
      </c>
    </row>
    <row r="16" spans="1:6" ht="15.75" thickBot="1" x14ac:dyDescent="0.3">
      <c r="A16" s="25">
        <v>13</v>
      </c>
      <c r="B16" s="26" t="s">
        <v>249</v>
      </c>
      <c r="C16" s="26" t="s">
        <v>250</v>
      </c>
      <c r="D16" s="26" t="s">
        <v>190</v>
      </c>
      <c r="E16" s="32">
        <f t="shared" si="0"/>
        <v>1200</v>
      </c>
      <c r="F16" s="33">
        <v>3000</v>
      </c>
    </row>
  </sheetData>
  <mergeCells count="3">
    <mergeCell ref="E1:F1"/>
    <mergeCell ref="E2:F2"/>
    <mergeCell ref="A1:D1"/>
  </mergeCells>
  <phoneticPr fontId="11" type="noConversion"/>
  <conditionalFormatting sqref="E4:F16">
    <cfRule type="notContainsText" dxfId="23" priority="1" operator="notContains" text="REGISTRAR CONSUMO REAL PRIMER TRIMESTRE">
      <formula>ISERROR(SEARCH("REGISTRAR CONSUMO REAL PRIMER TRIMESTRE",E4))</formula>
    </cfRule>
    <cfRule type="containsText" dxfId="22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4E064-6D66-46F1-BA9C-5EBE748D4BD0}">
  <dimension ref="A1:F44"/>
  <sheetViews>
    <sheetView topLeftCell="A28" zoomScaleNormal="100" workbookViewId="0">
      <selection activeCell="B4" sqref="B4:B44"/>
    </sheetView>
  </sheetViews>
  <sheetFormatPr baseColWidth="10" defaultColWidth="11.42578125" defaultRowHeight="15" x14ac:dyDescent="0.25"/>
  <cols>
    <col min="1" max="1" width="11.42578125" style="8"/>
    <col min="2" max="2" width="26.5703125" style="8" bestFit="1" customWidth="1"/>
    <col min="3" max="3" width="52.7109375" style="8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251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252</v>
      </c>
      <c r="C4" s="19" t="s">
        <v>253</v>
      </c>
      <c r="D4" s="19" t="s">
        <v>42</v>
      </c>
      <c r="E4" s="30">
        <f t="shared" ref="E4:E44" si="0">ROUNDUP((F4*0.4),0)</f>
        <v>346</v>
      </c>
      <c r="F4" s="31">
        <v>864</v>
      </c>
    </row>
    <row r="5" spans="1:6" x14ac:dyDescent="0.25">
      <c r="A5" s="23">
        <v>2</v>
      </c>
      <c r="B5" s="8" t="s">
        <v>252</v>
      </c>
      <c r="C5" s="8" t="s">
        <v>253</v>
      </c>
      <c r="D5" s="8" t="s">
        <v>189</v>
      </c>
      <c r="E5" s="6">
        <f t="shared" si="0"/>
        <v>294</v>
      </c>
      <c r="F5" s="35">
        <v>734</v>
      </c>
    </row>
    <row r="6" spans="1:6" ht="15.75" thickBot="1" x14ac:dyDescent="0.3">
      <c r="A6" s="25">
        <v>3</v>
      </c>
      <c r="B6" s="26" t="s">
        <v>252</v>
      </c>
      <c r="C6" s="26" t="s">
        <v>253</v>
      </c>
      <c r="D6" s="26" t="s">
        <v>190</v>
      </c>
      <c r="E6" s="32">
        <f t="shared" si="0"/>
        <v>294</v>
      </c>
      <c r="F6" s="33">
        <v>734</v>
      </c>
    </row>
    <row r="7" spans="1:6" ht="15.75" thickBot="1" x14ac:dyDescent="0.3">
      <c r="A7" s="52">
        <v>4</v>
      </c>
      <c r="B7" s="34" t="s">
        <v>254</v>
      </c>
      <c r="C7" s="34" t="s">
        <v>255</v>
      </c>
      <c r="D7" s="34" t="s">
        <v>42</v>
      </c>
      <c r="E7" s="53">
        <f t="shared" si="0"/>
        <v>536</v>
      </c>
      <c r="F7" s="54">
        <v>1339</v>
      </c>
    </row>
    <row r="8" spans="1:6" ht="15.75" thickBot="1" x14ac:dyDescent="0.3">
      <c r="A8" s="52">
        <v>5</v>
      </c>
      <c r="B8" s="34" t="s">
        <v>256</v>
      </c>
      <c r="C8" s="34" t="s">
        <v>257</v>
      </c>
      <c r="D8" s="34" t="s">
        <v>42</v>
      </c>
      <c r="E8" s="53">
        <f t="shared" si="0"/>
        <v>272</v>
      </c>
      <c r="F8" s="54">
        <v>680</v>
      </c>
    </row>
    <row r="9" spans="1:6" x14ac:dyDescent="0.25">
      <c r="A9" s="18">
        <v>6</v>
      </c>
      <c r="B9" s="19" t="s">
        <v>258</v>
      </c>
      <c r="C9" s="19" t="s">
        <v>259</v>
      </c>
      <c r="D9" s="19" t="s">
        <v>42</v>
      </c>
      <c r="E9" s="30">
        <f t="shared" si="0"/>
        <v>144</v>
      </c>
      <c r="F9" s="31">
        <v>360</v>
      </c>
    </row>
    <row r="10" spans="1:6" x14ac:dyDescent="0.25">
      <c r="A10" s="23">
        <v>7</v>
      </c>
      <c r="B10" s="8" t="s">
        <v>258</v>
      </c>
      <c r="C10" s="8" t="s">
        <v>259</v>
      </c>
      <c r="D10" s="8" t="s">
        <v>189</v>
      </c>
      <c r="E10" s="6">
        <f t="shared" si="0"/>
        <v>236</v>
      </c>
      <c r="F10" s="35">
        <v>590</v>
      </c>
    </row>
    <row r="11" spans="1:6" ht="15.75" thickBot="1" x14ac:dyDescent="0.3">
      <c r="A11" s="25">
        <v>8</v>
      </c>
      <c r="B11" s="26" t="s">
        <v>258</v>
      </c>
      <c r="C11" s="26" t="s">
        <v>259</v>
      </c>
      <c r="D11" s="26" t="s">
        <v>190</v>
      </c>
      <c r="E11" s="32">
        <f t="shared" si="0"/>
        <v>173</v>
      </c>
      <c r="F11" s="33">
        <v>432</v>
      </c>
    </row>
    <row r="12" spans="1:6" x14ac:dyDescent="0.25">
      <c r="A12" s="18">
        <v>9</v>
      </c>
      <c r="B12" s="19" t="s">
        <v>260</v>
      </c>
      <c r="C12" s="19" t="s">
        <v>261</v>
      </c>
      <c r="D12" s="19" t="s">
        <v>52</v>
      </c>
      <c r="E12" s="30">
        <f t="shared" si="0"/>
        <v>288</v>
      </c>
      <c r="F12" s="31">
        <v>720</v>
      </c>
    </row>
    <row r="13" spans="1:6" x14ac:dyDescent="0.25">
      <c r="A13" s="23">
        <v>10</v>
      </c>
      <c r="B13" s="8" t="s">
        <v>260</v>
      </c>
      <c r="C13" s="8" t="s">
        <v>261</v>
      </c>
      <c r="D13" s="8" t="s">
        <v>42</v>
      </c>
      <c r="E13" s="6">
        <f t="shared" si="0"/>
        <v>127</v>
      </c>
      <c r="F13" s="35">
        <v>316</v>
      </c>
    </row>
    <row r="14" spans="1:6" x14ac:dyDescent="0.25">
      <c r="A14" s="23">
        <v>11</v>
      </c>
      <c r="B14" s="8" t="s">
        <v>260</v>
      </c>
      <c r="C14" s="8" t="s">
        <v>261</v>
      </c>
      <c r="D14" s="8" t="s">
        <v>49</v>
      </c>
      <c r="E14" s="6">
        <f t="shared" si="0"/>
        <v>196</v>
      </c>
      <c r="F14" s="35">
        <v>489</v>
      </c>
    </row>
    <row r="15" spans="1:6" ht="15.75" thickBot="1" x14ac:dyDescent="0.3">
      <c r="A15" s="25">
        <v>12</v>
      </c>
      <c r="B15" s="26" t="s">
        <v>260</v>
      </c>
      <c r="C15" s="26" t="s">
        <v>261</v>
      </c>
      <c r="D15" s="26" t="s">
        <v>52</v>
      </c>
      <c r="E15" s="32">
        <f t="shared" si="0"/>
        <v>398</v>
      </c>
      <c r="F15" s="33">
        <v>993</v>
      </c>
    </row>
    <row r="16" spans="1:6" x14ac:dyDescent="0.25">
      <c r="A16" s="18">
        <v>13</v>
      </c>
      <c r="B16" s="19" t="s">
        <v>262</v>
      </c>
      <c r="C16" s="19" t="s">
        <v>263</v>
      </c>
      <c r="D16" s="19" t="s">
        <v>42</v>
      </c>
      <c r="E16" s="30">
        <f t="shared" si="0"/>
        <v>202</v>
      </c>
      <c r="F16" s="31">
        <v>504</v>
      </c>
    </row>
    <row r="17" spans="1:6" x14ac:dyDescent="0.25">
      <c r="A17" s="23">
        <v>14</v>
      </c>
      <c r="B17" s="8" t="s">
        <v>262</v>
      </c>
      <c r="C17" s="8" t="s">
        <v>263</v>
      </c>
      <c r="D17" s="8" t="s">
        <v>189</v>
      </c>
      <c r="E17" s="6">
        <f t="shared" si="0"/>
        <v>743</v>
      </c>
      <c r="F17" s="35">
        <v>1857</v>
      </c>
    </row>
    <row r="18" spans="1:6" ht="15.75" thickBot="1" x14ac:dyDescent="0.3">
      <c r="A18" s="25">
        <v>15</v>
      </c>
      <c r="B18" s="26" t="s">
        <v>262</v>
      </c>
      <c r="C18" s="26" t="s">
        <v>263</v>
      </c>
      <c r="D18" s="26" t="s">
        <v>190</v>
      </c>
      <c r="E18" s="32">
        <f t="shared" si="0"/>
        <v>743</v>
      </c>
      <c r="F18" s="33">
        <v>1857</v>
      </c>
    </row>
    <row r="19" spans="1:6" x14ac:dyDescent="0.25">
      <c r="A19" s="18">
        <v>16</v>
      </c>
      <c r="B19" s="19" t="s">
        <v>264</v>
      </c>
      <c r="C19" s="19" t="s">
        <v>265</v>
      </c>
      <c r="D19" s="19" t="s">
        <v>42</v>
      </c>
      <c r="E19" s="30">
        <f t="shared" si="0"/>
        <v>144</v>
      </c>
      <c r="F19" s="31">
        <v>360</v>
      </c>
    </row>
    <row r="20" spans="1:6" x14ac:dyDescent="0.25">
      <c r="A20" s="23">
        <v>17</v>
      </c>
      <c r="B20" s="8" t="s">
        <v>264</v>
      </c>
      <c r="C20" s="8" t="s">
        <v>265</v>
      </c>
      <c r="D20" s="8" t="s">
        <v>38</v>
      </c>
      <c r="E20" s="6">
        <f t="shared" si="0"/>
        <v>432</v>
      </c>
      <c r="F20" s="35">
        <v>1079</v>
      </c>
    </row>
    <row r="21" spans="1:6" ht="15.75" thickBot="1" x14ac:dyDescent="0.3">
      <c r="A21" s="25">
        <v>18</v>
      </c>
      <c r="B21" s="26" t="s">
        <v>264</v>
      </c>
      <c r="C21" s="26" t="s">
        <v>265</v>
      </c>
      <c r="D21" s="26" t="s">
        <v>49</v>
      </c>
      <c r="E21" s="32">
        <f t="shared" si="0"/>
        <v>167</v>
      </c>
      <c r="F21" s="33">
        <v>417</v>
      </c>
    </row>
    <row r="22" spans="1:6" x14ac:dyDescent="0.25">
      <c r="A22" s="18">
        <v>19</v>
      </c>
      <c r="B22" s="19" t="s">
        <v>266</v>
      </c>
      <c r="C22" s="19" t="s">
        <v>267</v>
      </c>
      <c r="D22" s="19" t="s">
        <v>42</v>
      </c>
      <c r="E22" s="30">
        <f t="shared" si="0"/>
        <v>450</v>
      </c>
      <c r="F22" s="31">
        <v>1123</v>
      </c>
    </row>
    <row r="23" spans="1:6" x14ac:dyDescent="0.25">
      <c r="A23" s="23">
        <v>20</v>
      </c>
      <c r="B23" s="8" t="s">
        <v>266</v>
      </c>
      <c r="C23" s="8" t="s">
        <v>267</v>
      </c>
      <c r="D23" s="8" t="s">
        <v>38</v>
      </c>
      <c r="E23" s="6">
        <f t="shared" si="0"/>
        <v>455</v>
      </c>
      <c r="F23" s="35">
        <v>1137</v>
      </c>
    </row>
    <row r="24" spans="1:6" x14ac:dyDescent="0.25">
      <c r="A24" s="23">
        <v>21</v>
      </c>
      <c r="B24" s="8" t="s">
        <v>266</v>
      </c>
      <c r="C24" s="8" t="s">
        <v>267</v>
      </c>
      <c r="D24" s="8" t="s">
        <v>38</v>
      </c>
      <c r="E24" s="6">
        <f t="shared" si="0"/>
        <v>530</v>
      </c>
      <c r="F24" s="35">
        <v>1324</v>
      </c>
    </row>
    <row r="25" spans="1:6" x14ac:dyDescent="0.25">
      <c r="A25" s="23">
        <v>22</v>
      </c>
      <c r="B25" s="8" t="s">
        <v>266</v>
      </c>
      <c r="C25" s="8" t="s">
        <v>267</v>
      </c>
      <c r="D25" s="8" t="s">
        <v>39</v>
      </c>
      <c r="E25" s="6">
        <f t="shared" si="0"/>
        <v>1671</v>
      </c>
      <c r="F25" s="35">
        <v>4176</v>
      </c>
    </row>
    <row r="26" spans="1:6" x14ac:dyDescent="0.25">
      <c r="A26" s="23">
        <v>23</v>
      </c>
      <c r="B26" s="8" t="s">
        <v>266</v>
      </c>
      <c r="C26" s="8" t="s">
        <v>267</v>
      </c>
      <c r="D26" s="8" t="s">
        <v>49</v>
      </c>
      <c r="E26" s="6">
        <f t="shared" si="0"/>
        <v>12</v>
      </c>
      <c r="F26" s="35">
        <v>28</v>
      </c>
    </row>
    <row r="27" spans="1:6" ht="15.75" thickBot="1" x14ac:dyDescent="0.3">
      <c r="A27" s="25">
        <v>24</v>
      </c>
      <c r="B27" s="26" t="s">
        <v>266</v>
      </c>
      <c r="C27" s="26" t="s">
        <v>267</v>
      </c>
      <c r="D27" s="26" t="s">
        <v>52</v>
      </c>
      <c r="E27" s="32">
        <f t="shared" si="0"/>
        <v>23</v>
      </c>
      <c r="F27" s="33">
        <v>57</v>
      </c>
    </row>
    <row r="28" spans="1:6" x14ac:dyDescent="0.25">
      <c r="A28" s="18">
        <v>25</v>
      </c>
      <c r="B28" s="19" t="s">
        <v>268</v>
      </c>
      <c r="C28" s="50" t="s">
        <v>269</v>
      </c>
      <c r="D28" s="50" t="s">
        <v>38</v>
      </c>
      <c r="E28" s="30">
        <f t="shared" si="0"/>
        <v>3128</v>
      </c>
      <c r="F28" s="31">
        <v>7819</v>
      </c>
    </row>
    <row r="29" spans="1:6" x14ac:dyDescent="0.25">
      <c r="A29" s="23">
        <v>26</v>
      </c>
      <c r="B29" s="8" t="s">
        <v>268</v>
      </c>
      <c r="C29" s="29" t="s">
        <v>269</v>
      </c>
      <c r="D29" s="29" t="s">
        <v>39</v>
      </c>
      <c r="E29" s="6">
        <f t="shared" si="0"/>
        <v>3128</v>
      </c>
      <c r="F29" s="35">
        <v>7819</v>
      </c>
    </row>
    <row r="30" spans="1:6" x14ac:dyDescent="0.25">
      <c r="A30" s="23">
        <v>27</v>
      </c>
      <c r="B30" s="8" t="s">
        <v>268</v>
      </c>
      <c r="C30" s="29" t="s">
        <v>269</v>
      </c>
      <c r="D30" s="29" t="s">
        <v>40</v>
      </c>
      <c r="E30" s="6">
        <f t="shared" si="0"/>
        <v>3128</v>
      </c>
      <c r="F30" s="35">
        <v>7819</v>
      </c>
    </row>
    <row r="31" spans="1:6" x14ac:dyDescent="0.25">
      <c r="A31" s="23">
        <v>28</v>
      </c>
      <c r="B31" s="8" t="s">
        <v>268</v>
      </c>
      <c r="C31" s="29" t="s">
        <v>269</v>
      </c>
      <c r="D31" s="29" t="s">
        <v>47</v>
      </c>
      <c r="E31" s="6">
        <f t="shared" si="0"/>
        <v>501</v>
      </c>
      <c r="F31" s="35">
        <v>1252</v>
      </c>
    </row>
    <row r="32" spans="1:6" ht="15.75" thickBot="1" x14ac:dyDescent="0.3">
      <c r="A32" s="23">
        <v>29</v>
      </c>
      <c r="B32" s="8" t="s">
        <v>268</v>
      </c>
      <c r="C32" s="29" t="s">
        <v>269</v>
      </c>
      <c r="D32" s="29" t="s">
        <v>41</v>
      </c>
      <c r="E32" s="6">
        <f t="shared" si="0"/>
        <v>3128</v>
      </c>
      <c r="F32" s="35">
        <v>7819</v>
      </c>
    </row>
    <row r="33" spans="1:6" x14ac:dyDescent="0.25">
      <c r="A33" s="18">
        <v>30</v>
      </c>
      <c r="B33" s="19" t="s">
        <v>270</v>
      </c>
      <c r="C33" s="19" t="s">
        <v>271</v>
      </c>
      <c r="D33" s="19" t="s">
        <v>38</v>
      </c>
      <c r="E33" s="30">
        <f t="shared" si="0"/>
        <v>9988</v>
      </c>
      <c r="F33" s="31">
        <v>24969</v>
      </c>
    </row>
    <row r="34" spans="1:6" x14ac:dyDescent="0.25">
      <c r="A34" s="23">
        <v>31</v>
      </c>
      <c r="B34" s="8" t="s">
        <v>270</v>
      </c>
      <c r="C34" s="8" t="s">
        <v>271</v>
      </c>
      <c r="D34" s="8" t="s">
        <v>39</v>
      </c>
      <c r="E34" s="6">
        <f t="shared" si="0"/>
        <v>15581</v>
      </c>
      <c r="F34" s="35">
        <v>38952</v>
      </c>
    </row>
    <row r="35" spans="1:6" x14ac:dyDescent="0.25">
      <c r="A35" s="23">
        <v>32</v>
      </c>
      <c r="B35" s="8" t="s">
        <v>270</v>
      </c>
      <c r="C35" s="8" t="s">
        <v>271</v>
      </c>
      <c r="D35" s="8" t="s">
        <v>40</v>
      </c>
      <c r="E35" s="6">
        <f t="shared" si="0"/>
        <v>10460</v>
      </c>
      <c r="F35" s="35">
        <v>26150</v>
      </c>
    </row>
    <row r="36" spans="1:6" x14ac:dyDescent="0.25">
      <c r="A36" s="23">
        <v>33</v>
      </c>
      <c r="B36" s="8" t="s">
        <v>270</v>
      </c>
      <c r="C36" s="8" t="s">
        <v>271</v>
      </c>
      <c r="D36" s="8" t="s">
        <v>47</v>
      </c>
      <c r="E36" s="6">
        <f t="shared" si="0"/>
        <v>858</v>
      </c>
      <c r="F36" s="35">
        <v>2145</v>
      </c>
    </row>
    <row r="37" spans="1:6" x14ac:dyDescent="0.25">
      <c r="A37" s="23">
        <v>34</v>
      </c>
      <c r="B37" s="8" t="s">
        <v>270</v>
      </c>
      <c r="C37" s="8" t="s">
        <v>271</v>
      </c>
      <c r="D37" s="8" t="s">
        <v>41</v>
      </c>
      <c r="E37" s="6">
        <f t="shared" si="0"/>
        <v>6302</v>
      </c>
      <c r="F37" s="35">
        <v>15753</v>
      </c>
    </row>
    <row r="38" spans="1:6" x14ac:dyDescent="0.25">
      <c r="A38" s="23">
        <v>35</v>
      </c>
      <c r="B38" s="8" t="s">
        <v>270</v>
      </c>
      <c r="C38" s="8" t="s">
        <v>271</v>
      </c>
      <c r="D38" s="8" t="s">
        <v>48</v>
      </c>
      <c r="E38" s="6">
        <f t="shared" si="0"/>
        <v>300</v>
      </c>
      <c r="F38" s="35">
        <v>748</v>
      </c>
    </row>
    <row r="39" spans="1:6" x14ac:dyDescent="0.25">
      <c r="A39" s="23">
        <v>36</v>
      </c>
      <c r="B39" s="8" t="s">
        <v>270</v>
      </c>
      <c r="C39" s="8" t="s">
        <v>271</v>
      </c>
      <c r="D39" s="8" t="s">
        <v>64</v>
      </c>
      <c r="E39" s="6">
        <f t="shared" si="0"/>
        <v>507</v>
      </c>
      <c r="F39" s="35">
        <v>1267</v>
      </c>
    </row>
    <row r="40" spans="1:6" x14ac:dyDescent="0.25">
      <c r="A40" s="23">
        <v>37</v>
      </c>
      <c r="B40" s="8" t="s">
        <v>270</v>
      </c>
      <c r="C40" s="8" t="s">
        <v>271</v>
      </c>
      <c r="D40" s="8" t="s">
        <v>65</v>
      </c>
      <c r="E40" s="6">
        <f t="shared" si="0"/>
        <v>64</v>
      </c>
      <c r="F40" s="35">
        <v>158</v>
      </c>
    </row>
    <row r="41" spans="1:6" x14ac:dyDescent="0.25">
      <c r="A41" s="23">
        <v>38</v>
      </c>
      <c r="B41" s="8" t="s">
        <v>270</v>
      </c>
      <c r="C41" s="8" t="s">
        <v>271</v>
      </c>
      <c r="D41" s="8" t="s">
        <v>52</v>
      </c>
      <c r="E41" s="6">
        <f t="shared" si="0"/>
        <v>14596</v>
      </c>
      <c r="F41" s="35">
        <v>36489</v>
      </c>
    </row>
    <row r="42" spans="1:6" x14ac:dyDescent="0.25">
      <c r="A42" s="23">
        <v>39</v>
      </c>
      <c r="B42" s="8" t="s">
        <v>270</v>
      </c>
      <c r="C42" s="8" t="s">
        <v>271</v>
      </c>
      <c r="D42" s="8" t="s">
        <v>49</v>
      </c>
      <c r="E42" s="6">
        <f t="shared" si="0"/>
        <v>6279</v>
      </c>
      <c r="F42" s="35">
        <v>15696</v>
      </c>
    </row>
    <row r="43" spans="1:6" x14ac:dyDescent="0.25">
      <c r="A43" s="23">
        <v>40</v>
      </c>
      <c r="B43" s="8" t="s">
        <v>270</v>
      </c>
      <c r="C43" s="8" t="s">
        <v>271</v>
      </c>
      <c r="D43" s="8" t="s">
        <v>42</v>
      </c>
      <c r="E43" s="6">
        <f t="shared" si="0"/>
        <v>1676</v>
      </c>
      <c r="F43" s="35">
        <v>4190</v>
      </c>
    </row>
    <row r="44" spans="1:6" ht="15.75" thickBot="1" x14ac:dyDescent="0.3">
      <c r="A44" s="25">
        <v>41</v>
      </c>
      <c r="B44" s="26" t="s">
        <v>270</v>
      </c>
      <c r="C44" s="26" t="s">
        <v>271</v>
      </c>
      <c r="D44" s="26" t="s">
        <v>46</v>
      </c>
      <c r="E44" s="32">
        <f t="shared" si="0"/>
        <v>1440</v>
      </c>
      <c r="F44" s="33">
        <v>3600</v>
      </c>
    </row>
  </sheetData>
  <mergeCells count="3">
    <mergeCell ref="E1:F1"/>
    <mergeCell ref="E2:F2"/>
    <mergeCell ref="A1:D1"/>
  </mergeCells>
  <phoneticPr fontId="11" type="noConversion"/>
  <conditionalFormatting sqref="E4:F44">
    <cfRule type="notContainsText" dxfId="21" priority="1" operator="notContains" text="REGISTRAR CONSUMO REAL PRIMER TRIMESTRE">
      <formula>ISERROR(SEARCH("REGISTRAR CONSUMO REAL PRIMER TRIMESTRE",E4))</formula>
    </cfRule>
    <cfRule type="containsText" dxfId="20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F2A9F-A257-4E72-83D6-1D0FE97B58ED}">
  <dimension ref="A1:F53"/>
  <sheetViews>
    <sheetView workbookViewId="0">
      <selection activeCell="B4" sqref="B4:B53"/>
    </sheetView>
  </sheetViews>
  <sheetFormatPr baseColWidth="10" defaultColWidth="11.42578125" defaultRowHeight="15" x14ac:dyDescent="0.25"/>
  <cols>
    <col min="1" max="1" width="11.42578125" style="8"/>
    <col min="2" max="2" width="27" style="8" customWidth="1"/>
    <col min="3" max="3" width="73" style="8" bestFit="1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272</v>
      </c>
      <c r="C4" s="19" t="s">
        <v>273</v>
      </c>
      <c r="D4" s="19" t="s">
        <v>42</v>
      </c>
      <c r="E4" s="30">
        <f t="shared" ref="E4:E53" si="0">ROUNDUP((F4*0.4),0)</f>
        <v>853</v>
      </c>
      <c r="F4" s="31">
        <v>2131</v>
      </c>
    </row>
    <row r="5" spans="1:6" x14ac:dyDescent="0.25">
      <c r="A5" s="23">
        <v>2</v>
      </c>
      <c r="B5" s="8" t="s">
        <v>272</v>
      </c>
      <c r="C5" s="8" t="s">
        <v>273</v>
      </c>
      <c r="D5" s="8" t="s">
        <v>39</v>
      </c>
      <c r="E5" s="6">
        <f t="shared" si="0"/>
        <v>2978</v>
      </c>
      <c r="F5" s="35">
        <v>7444</v>
      </c>
    </row>
    <row r="6" spans="1:6" ht="15.75" thickBot="1" x14ac:dyDescent="0.3">
      <c r="A6" s="25">
        <v>3</v>
      </c>
      <c r="B6" s="26" t="s">
        <v>272</v>
      </c>
      <c r="C6" s="26" t="s">
        <v>273</v>
      </c>
      <c r="D6" s="26" t="s">
        <v>38</v>
      </c>
      <c r="E6" s="32">
        <f t="shared" si="0"/>
        <v>3295</v>
      </c>
      <c r="F6" s="33">
        <v>8236</v>
      </c>
    </row>
    <row r="7" spans="1:6" x14ac:dyDescent="0.25">
      <c r="A7" s="18">
        <v>4</v>
      </c>
      <c r="B7" s="19" t="s">
        <v>274</v>
      </c>
      <c r="C7" s="19" t="s">
        <v>275</v>
      </c>
      <c r="D7" s="19" t="s">
        <v>42</v>
      </c>
      <c r="E7" s="30">
        <f t="shared" si="0"/>
        <v>588</v>
      </c>
      <c r="F7" s="31">
        <v>1468</v>
      </c>
    </row>
    <row r="8" spans="1:6" x14ac:dyDescent="0.25">
      <c r="A8" s="23">
        <v>5</v>
      </c>
      <c r="B8" s="8" t="s">
        <v>274</v>
      </c>
      <c r="C8" s="8" t="s">
        <v>275</v>
      </c>
      <c r="D8" s="8" t="s">
        <v>39</v>
      </c>
      <c r="E8" s="6">
        <f t="shared" si="0"/>
        <v>893</v>
      </c>
      <c r="F8" s="35">
        <v>2232</v>
      </c>
    </row>
    <row r="9" spans="1:6" ht="15.75" thickBot="1" x14ac:dyDescent="0.3">
      <c r="A9" s="25">
        <v>6</v>
      </c>
      <c r="B9" s="26" t="s">
        <v>274</v>
      </c>
      <c r="C9" s="26" t="s">
        <v>275</v>
      </c>
      <c r="D9" s="26" t="s">
        <v>38</v>
      </c>
      <c r="E9" s="32">
        <f t="shared" si="0"/>
        <v>2287</v>
      </c>
      <c r="F9" s="33">
        <v>5716</v>
      </c>
    </row>
    <row r="10" spans="1:6" x14ac:dyDescent="0.25">
      <c r="A10" s="18">
        <v>7</v>
      </c>
      <c r="B10" s="19" t="s">
        <v>276</v>
      </c>
      <c r="C10" s="19" t="s">
        <v>277</v>
      </c>
      <c r="D10" s="19" t="s">
        <v>42</v>
      </c>
      <c r="E10" s="30">
        <f t="shared" si="0"/>
        <v>438</v>
      </c>
      <c r="F10" s="31">
        <v>1094</v>
      </c>
    </row>
    <row r="11" spans="1:6" x14ac:dyDescent="0.25">
      <c r="A11" s="23">
        <v>8</v>
      </c>
      <c r="B11" s="8" t="s">
        <v>276</v>
      </c>
      <c r="C11" s="8" t="s">
        <v>277</v>
      </c>
      <c r="D11" s="8" t="s">
        <v>39</v>
      </c>
      <c r="E11" s="6">
        <f t="shared" si="0"/>
        <v>795</v>
      </c>
      <c r="F11" s="35">
        <v>1987</v>
      </c>
    </row>
    <row r="12" spans="1:6" ht="15.75" thickBot="1" x14ac:dyDescent="0.3">
      <c r="A12" s="25">
        <v>9</v>
      </c>
      <c r="B12" s="26" t="s">
        <v>276</v>
      </c>
      <c r="C12" s="26" t="s">
        <v>277</v>
      </c>
      <c r="D12" s="26" t="s">
        <v>38</v>
      </c>
      <c r="E12" s="32">
        <f t="shared" si="0"/>
        <v>1734</v>
      </c>
      <c r="F12" s="33">
        <v>4334</v>
      </c>
    </row>
    <row r="13" spans="1:6" x14ac:dyDescent="0.25">
      <c r="A13" s="18">
        <v>10</v>
      </c>
      <c r="B13" s="19" t="s">
        <v>278</v>
      </c>
      <c r="C13" s="19" t="s">
        <v>279</v>
      </c>
      <c r="D13" s="19" t="s">
        <v>42</v>
      </c>
      <c r="E13" s="30">
        <f t="shared" si="0"/>
        <v>202</v>
      </c>
      <c r="F13" s="31">
        <v>504</v>
      </c>
    </row>
    <row r="14" spans="1:6" x14ac:dyDescent="0.25">
      <c r="A14" s="23">
        <v>11</v>
      </c>
      <c r="B14" s="8" t="s">
        <v>278</v>
      </c>
      <c r="C14" s="8" t="s">
        <v>279</v>
      </c>
      <c r="D14" s="29" t="s">
        <v>39</v>
      </c>
      <c r="E14" s="6">
        <f t="shared" si="0"/>
        <v>386</v>
      </c>
      <c r="F14" s="35">
        <v>964</v>
      </c>
    </row>
    <row r="15" spans="1:6" ht="15.75" thickBot="1" x14ac:dyDescent="0.3">
      <c r="A15" s="25">
        <v>12</v>
      </c>
      <c r="B15" s="26" t="s">
        <v>278</v>
      </c>
      <c r="C15" s="26" t="s">
        <v>279</v>
      </c>
      <c r="D15" s="51" t="s">
        <v>38</v>
      </c>
      <c r="E15" s="32">
        <f t="shared" si="0"/>
        <v>772</v>
      </c>
      <c r="F15" s="33">
        <v>1929</v>
      </c>
    </row>
    <row r="16" spans="1:6" x14ac:dyDescent="0.25">
      <c r="A16" s="18">
        <v>13</v>
      </c>
      <c r="B16" s="19" t="s">
        <v>280</v>
      </c>
      <c r="C16" s="50" t="s">
        <v>281</v>
      </c>
      <c r="D16" s="50" t="s">
        <v>42</v>
      </c>
      <c r="E16" s="30">
        <f t="shared" si="0"/>
        <v>1486</v>
      </c>
      <c r="F16" s="31">
        <v>3715</v>
      </c>
    </row>
    <row r="17" spans="1:6" x14ac:dyDescent="0.25">
      <c r="A17" s="23">
        <v>14</v>
      </c>
      <c r="B17" s="8" t="s">
        <v>280</v>
      </c>
      <c r="C17" s="29" t="s">
        <v>281</v>
      </c>
      <c r="D17" s="29" t="s">
        <v>39</v>
      </c>
      <c r="E17" s="6">
        <f t="shared" si="0"/>
        <v>3502</v>
      </c>
      <c r="F17" s="35">
        <v>8755</v>
      </c>
    </row>
    <row r="18" spans="1:6" ht="15.75" thickBot="1" x14ac:dyDescent="0.3">
      <c r="A18" s="25">
        <v>15</v>
      </c>
      <c r="B18" s="26" t="s">
        <v>280</v>
      </c>
      <c r="C18" s="51" t="s">
        <v>281</v>
      </c>
      <c r="D18" s="51" t="s">
        <v>38</v>
      </c>
      <c r="E18" s="32">
        <f t="shared" si="0"/>
        <v>5876</v>
      </c>
      <c r="F18" s="33">
        <v>14688</v>
      </c>
    </row>
    <row r="19" spans="1:6" x14ac:dyDescent="0.25">
      <c r="A19" s="18">
        <v>16</v>
      </c>
      <c r="B19" s="19" t="s">
        <v>282</v>
      </c>
      <c r="C19" s="50" t="s">
        <v>283</v>
      </c>
      <c r="D19" s="50" t="s">
        <v>42</v>
      </c>
      <c r="E19" s="30">
        <f t="shared" si="0"/>
        <v>363</v>
      </c>
      <c r="F19" s="31">
        <v>907</v>
      </c>
    </row>
    <row r="20" spans="1:6" x14ac:dyDescent="0.25">
      <c r="A20" s="23">
        <v>17</v>
      </c>
      <c r="B20" s="8" t="s">
        <v>282</v>
      </c>
      <c r="C20" s="29" t="s">
        <v>283</v>
      </c>
      <c r="D20" s="29" t="s">
        <v>39</v>
      </c>
      <c r="E20" s="6">
        <f t="shared" si="0"/>
        <v>1757</v>
      </c>
      <c r="F20" s="35">
        <v>4392</v>
      </c>
    </row>
    <row r="21" spans="1:6" ht="15.75" thickBot="1" x14ac:dyDescent="0.3">
      <c r="A21" s="25">
        <v>18</v>
      </c>
      <c r="B21" s="26" t="s">
        <v>282</v>
      </c>
      <c r="C21" s="51" t="s">
        <v>283</v>
      </c>
      <c r="D21" s="51" t="s">
        <v>38</v>
      </c>
      <c r="E21" s="32">
        <f t="shared" si="0"/>
        <v>1406</v>
      </c>
      <c r="F21" s="33">
        <v>3513</v>
      </c>
    </row>
    <row r="22" spans="1:6" x14ac:dyDescent="0.25">
      <c r="A22" s="18">
        <v>19</v>
      </c>
      <c r="B22" s="19" t="s">
        <v>284</v>
      </c>
      <c r="C22" s="50" t="s">
        <v>285</v>
      </c>
      <c r="D22" s="50" t="s">
        <v>42</v>
      </c>
      <c r="E22" s="30">
        <f t="shared" si="0"/>
        <v>432</v>
      </c>
      <c r="F22" s="31">
        <v>1080</v>
      </c>
    </row>
    <row r="23" spans="1:6" x14ac:dyDescent="0.25">
      <c r="A23" s="23">
        <v>20</v>
      </c>
      <c r="B23" s="8" t="s">
        <v>284</v>
      </c>
      <c r="C23" s="29" t="s">
        <v>285</v>
      </c>
      <c r="D23" s="29" t="s">
        <v>39</v>
      </c>
      <c r="E23" s="6">
        <f t="shared" si="0"/>
        <v>1244</v>
      </c>
      <c r="F23" s="35">
        <v>3110</v>
      </c>
    </row>
    <row r="24" spans="1:6" ht="15.75" thickBot="1" x14ac:dyDescent="0.3">
      <c r="A24" s="25">
        <v>21</v>
      </c>
      <c r="B24" s="26" t="s">
        <v>284</v>
      </c>
      <c r="C24" s="51" t="s">
        <v>285</v>
      </c>
      <c r="D24" s="51" t="s">
        <v>38</v>
      </c>
      <c r="E24" s="32">
        <f t="shared" si="0"/>
        <v>1711</v>
      </c>
      <c r="F24" s="33">
        <v>4276</v>
      </c>
    </row>
    <row r="25" spans="1:6" x14ac:dyDescent="0.25">
      <c r="A25" s="18">
        <v>22</v>
      </c>
      <c r="B25" s="19" t="s">
        <v>286</v>
      </c>
      <c r="C25" s="50" t="s">
        <v>287</v>
      </c>
      <c r="D25" s="50" t="s">
        <v>42</v>
      </c>
      <c r="E25" s="30">
        <f t="shared" si="0"/>
        <v>588</v>
      </c>
      <c r="F25" s="31">
        <v>1468</v>
      </c>
    </row>
    <row r="26" spans="1:6" x14ac:dyDescent="0.25">
      <c r="A26" s="23">
        <v>23</v>
      </c>
      <c r="B26" s="8" t="s">
        <v>286</v>
      </c>
      <c r="C26" s="29" t="s">
        <v>287</v>
      </c>
      <c r="D26" s="29" t="s">
        <v>39</v>
      </c>
      <c r="E26" s="6">
        <f t="shared" si="0"/>
        <v>3013</v>
      </c>
      <c r="F26" s="35">
        <v>7531</v>
      </c>
    </row>
    <row r="27" spans="1:6" ht="15.75" thickBot="1" x14ac:dyDescent="0.3">
      <c r="A27" s="25">
        <v>24</v>
      </c>
      <c r="B27" s="26" t="s">
        <v>286</v>
      </c>
      <c r="C27" s="51" t="s">
        <v>287</v>
      </c>
      <c r="D27" s="51" t="s">
        <v>38</v>
      </c>
      <c r="E27" s="32">
        <f t="shared" si="0"/>
        <v>2293</v>
      </c>
      <c r="F27" s="33">
        <v>5731</v>
      </c>
    </row>
    <row r="28" spans="1:6" x14ac:dyDescent="0.25">
      <c r="A28" s="18">
        <v>25</v>
      </c>
      <c r="B28" s="19" t="s">
        <v>288</v>
      </c>
      <c r="C28" s="50" t="s">
        <v>289</v>
      </c>
      <c r="D28" s="50" t="s">
        <v>42</v>
      </c>
      <c r="E28" s="30">
        <f t="shared" si="0"/>
        <v>594</v>
      </c>
      <c r="F28" s="31">
        <v>1483</v>
      </c>
    </row>
    <row r="29" spans="1:6" x14ac:dyDescent="0.25">
      <c r="A29" s="23">
        <v>26</v>
      </c>
      <c r="B29" s="8" t="s">
        <v>288</v>
      </c>
      <c r="C29" s="29" t="s">
        <v>289</v>
      </c>
      <c r="D29" s="29" t="s">
        <v>39</v>
      </c>
      <c r="E29" s="6">
        <f t="shared" si="0"/>
        <v>1268</v>
      </c>
      <c r="F29" s="35">
        <v>3168</v>
      </c>
    </row>
    <row r="30" spans="1:6" ht="15.75" thickBot="1" x14ac:dyDescent="0.3">
      <c r="A30" s="25">
        <v>27</v>
      </c>
      <c r="B30" s="26" t="s">
        <v>288</v>
      </c>
      <c r="C30" s="51" t="s">
        <v>289</v>
      </c>
      <c r="D30" s="51" t="s">
        <v>38</v>
      </c>
      <c r="E30" s="32">
        <f t="shared" si="0"/>
        <v>2287</v>
      </c>
      <c r="F30" s="33">
        <v>5716</v>
      </c>
    </row>
    <row r="31" spans="1:6" x14ac:dyDescent="0.25">
      <c r="A31" s="18">
        <v>28</v>
      </c>
      <c r="B31" s="19" t="s">
        <v>290</v>
      </c>
      <c r="C31" s="50" t="s">
        <v>291</v>
      </c>
      <c r="D31" s="50" t="s">
        <v>42</v>
      </c>
      <c r="E31" s="30">
        <f t="shared" si="0"/>
        <v>548</v>
      </c>
      <c r="F31" s="31">
        <v>1368</v>
      </c>
    </row>
    <row r="32" spans="1:6" x14ac:dyDescent="0.25">
      <c r="A32" s="23">
        <v>29</v>
      </c>
      <c r="B32" s="8" t="s">
        <v>290</v>
      </c>
      <c r="C32" s="29" t="s">
        <v>291</v>
      </c>
      <c r="D32" s="29" t="s">
        <v>39</v>
      </c>
      <c r="E32" s="6">
        <f t="shared" si="0"/>
        <v>1630</v>
      </c>
      <c r="F32" s="35">
        <v>4075</v>
      </c>
    </row>
    <row r="33" spans="1:6" ht="15.75" thickBot="1" x14ac:dyDescent="0.3">
      <c r="A33" s="25">
        <v>30</v>
      </c>
      <c r="B33" s="26" t="s">
        <v>290</v>
      </c>
      <c r="C33" s="51" t="s">
        <v>291</v>
      </c>
      <c r="D33" s="51" t="s">
        <v>38</v>
      </c>
      <c r="E33" s="32">
        <f t="shared" si="0"/>
        <v>2108</v>
      </c>
      <c r="F33" s="33">
        <v>5270</v>
      </c>
    </row>
    <row r="34" spans="1:6" x14ac:dyDescent="0.25">
      <c r="A34" s="18">
        <v>31</v>
      </c>
      <c r="B34" s="19" t="s">
        <v>292</v>
      </c>
      <c r="C34" s="50" t="s">
        <v>293</v>
      </c>
      <c r="D34" s="50" t="s">
        <v>39</v>
      </c>
      <c r="E34" s="30">
        <f t="shared" si="0"/>
        <v>6866</v>
      </c>
      <c r="F34" s="31">
        <v>17164</v>
      </c>
    </row>
    <row r="35" spans="1:6" ht="15.75" thickBot="1" x14ac:dyDescent="0.3">
      <c r="A35" s="25">
        <v>32</v>
      </c>
      <c r="B35" s="26" t="s">
        <v>292</v>
      </c>
      <c r="C35" s="51" t="s">
        <v>293</v>
      </c>
      <c r="D35" s="51" t="s">
        <v>38</v>
      </c>
      <c r="E35" s="32">
        <f t="shared" si="0"/>
        <v>6866</v>
      </c>
      <c r="F35" s="33">
        <v>17164</v>
      </c>
    </row>
    <row r="36" spans="1:6" x14ac:dyDescent="0.25">
      <c r="A36" s="18">
        <v>33</v>
      </c>
      <c r="B36" s="19" t="s">
        <v>294</v>
      </c>
      <c r="C36" s="50" t="s">
        <v>225</v>
      </c>
      <c r="D36" s="50" t="s">
        <v>39</v>
      </c>
      <c r="E36" s="30">
        <f t="shared" si="0"/>
        <v>2846</v>
      </c>
      <c r="F36" s="31">
        <v>7113</v>
      </c>
    </row>
    <row r="37" spans="1:6" ht="15.75" thickBot="1" x14ac:dyDescent="0.3">
      <c r="A37" s="25">
        <v>34</v>
      </c>
      <c r="B37" s="26" t="s">
        <v>294</v>
      </c>
      <c r="C37" s="51" t="s">
        <v>225</v>
      </c>
      <c r="D37" s="51" t="s">
        <v>38</v>
      </c>
      <c r="E37" s="32">
        <f t="shared" si="0"/>
        <v>2846</v>
      </c>
      <c r="F37" s="33">
        <v>7113</v>
      </c>
    </row>
    <row r="38" spans="1:6" x14ac:dyDescent="0.25">
      <c r="A38" s="18">
        <v>35</v>
      </c>
      <c r="B38" s="19" t="s">
        <v>295</v>
      </c>
      <c r="C38" s="19" t="s">
        <v>296</v>
      </c>
      <c r="D38" s="19" t="s">
        <v>42</v>
      </c>
      <c r="E38" s="30">
        <f t="shared" si="0"/>
        <v>1458</v>
      </c>
      <c r="F38" s="31">
        <v>3644</v>
      </c>
    </row>
    <row r="39" spans="1:6" x14ac:dyDescent="0.25">
      <c r="A39" s="23">
        <v>36</v>
      </c>
      <c r="B39" s="8" t="s">
        <v>295</v>
      </c>
      <c r="C39" s="8" t="s">
        <v>296</v>
      </c>
      <c r="D39" s="8" t="s">
        <v>297</v>
      </c>
      <c r="E39" s="6">
        <f t="shared" si="0"/>
        <v>18</v>
      </c>
      <c r="F39" s="35">
        <v>44</v>
      </c>
    </row>
    <row r="40" spans="1:6" x14ac:dyDescent="0.25">
      <c r="A40" s="23">
        <v>37</v>
      </c>
      <c r="B40" s="8" t="s">
        <v>295</v>
      </c>
      <c r="C40" s="8" t="s">
        <v>296</v>
      </c>
      <c r="D40" s="8" t="s">
        <v>241</v>
      </c>
      <c r="E40" s="6">
        <f t="shared" si="0"/>
        <v>323</v>
      </c>
      <c r="F40" s="35">
        <v>807</v>
      </c>
    </row>
    <row r="41" spans="1:6" x14ac:dyDescent="0.25">
      <c r="A41" s="23">
        <v>38</v>
      </c>
      <c r="B41" s="8" t="s">
        <v>295</v>
      </c>
      <c r="C41" s="8" t="s">
        <v>296</v>
      </c>
      <c r="D41" s="8" t="s">
        <v>38</v>
      </c>
      <c r="E41" s="6">
        <f t="shared" si="0"/>
        <v>4920</v>
      </c>
      <c r="F41" s="35">
        <v>12298</v>
      </c>
    </row>
    <row r="42" spans="1:6" x14ac:dyDescent="0.25">
      <c r="A42" s="23">
        <v>39</v>
      </c>
      <c r="B42" s="8" t="s">
        <v>295</v>
      </c>
      <c r="C42" s="8" t="s">
        <v>296</v>
      </c>
      <c r="D42" s="8" t="s">
        <v>243</v>
      </c>
      <c r="E42" s="6">
        <f t="shared" si="0"/>
        <v>4776</v>
      </c>
      <c r="F42" s="35">
        <v>11938</v>
      </c>
    </row>
    <row r="43" spans="1:6" x14ac:dyDescent="0.25">
      <c r="A43" s="23">
        <v>40</v>
      </c>
      <c r="B43" s="8" t="s">
        <v>295</v>
      </c>
      <c r="C43" s="8" t="s">
        <v>296</v>
      </c>
      <c r="D43" s="8" t="s">
        <v>298</v>
      </c>
      <c r="E43" s="6">
        <f t="shared" si="0"/>
        <v>1527</v>
      </c>
      <c r="F43" s="35">
        <v>3816</v>
      </c>
    </row>
    <row r="44" spans="1:6" x14ac:dyDescent="0.25">
      <c r="A44" s="23">
        <v>41</v>
      </c>
      <c r="B44" s="8" t="s">
        <v>295</v>
      </c>
      <c r="C44" s="8" t="s">
        <v>296</v>
      </c>
      <c r="D44" s="8" t="s">
        <v>299</v>
      </c>
      <c r="E44" s="6">
        <f t="shared" si="0"/>
        <v>86</v>
      </c>
      <c r="F44" s="35">
        <v>213</v>
      </c>
    </row>
    <row r="45" spans="1:6" x14ac:dyDescent="0.25">
      <c r="A45" s="23">
        <v>42</v>
      </c>
      <c r="B45" s="8" t="s">
        <v>295</v>
      </c>
      <c r="C45" s="8" t="s">
        <v>296</v>
      </c>
      <c r="D45" s="8" t="s">
        <v>300</v>
      </c>
      <c r="E45" s="6">
        <f t="shared" si="0"/>
        <v>24</v>
      </c>
      <c r="F45" s="35">
        <v>58</v>
      </c>
    </row>
    <row r="46" spans="1:6" x14ac:dyDescent="0.25">
      <c r="A46" s="23">
        <v>43</v>
      </c>
      <c r="B46" s="8" t="s">
        <v>295</v>
      </c>
      <c r="C46" s="8" t="s">
        <v>296</v>
      </c>
      <c r="D46" s="8" t="s">
        <v>301</v>
      </c>
      <c r="E46" s="6">
        <f t="shared" si="0"/>
        <v>58</v>
      </c>
      <c r="F46" s="35">
        <v>144</v>
      </c>
    </row>
    <row r="47" spans="1:6" x14ac:dyDescent="0.25">
      <c r="A47" s="23">
        <v>44</v>
      </c>
      <c r="B47" s="8" t="s">
        <v>295</v>
      </c>
      <c r="C47" s="8" t="s">
        <v>296</v>
      </c>
      <c r="D47" s="8" t="s">
        <v>302</v>
      </c>
      <c r="E47" s="6">
        <f t="shared" si="0"/>
        <v>6</v>
      </c>
      <c r="F47" s="35">
        <v>15</v>
      </c>
    </row>
    <row r="48" spans="1:6" x14ac:dyDescent="0.25">
      <c r="A48" s="23">
        <v>45</v>
      </c>
      <c r="B48" s="8" t="s">
        <v>295</v>
      </c>
      <c r="C48" s="8" t="s">
        <v>296</v>
      </c>
      <c r="D48" s="8" t="s">
        <v>189</v>
      </c>
      <c r="E48" s="6">
        <f t="shared" si="0"/>
        <v>433</v>
      </c>
      <c r="F48" s="35">
        <v>1081.7352000000001</v>
      </c>
    </row>
    <row r="49" spans="1:6" x14ac:dyDescent="0.25">
      <c r="A49" s="23">
        <v>46</v>
      </c>
      <c r="B49" s="8" t="s">
        <v>295</v>
      </c>
      <c r="C49" s="8" t="s">
        <v>296</v>
      </c>
      <c r="D49" s="8" t="s">
        <v>190</v>
      </c>
      <c r="E49" s="6">
        <f t="shared" si="0"/>
        <v>185</v>
      </c>
      <c r="F49" s="35">
        <v>461.37</v>
      </c>
    </row>
    <row r="50" spans="1:6" x14ac:dyDescent="0.25">
      <c r="A50" s="23">
        <v>47</v>
      </c>
      <c r="B50" s="8" t="s">
        <v>295</v>
      </c>
      <c r="C50" s="8" t="s">
        <v>296</v>
      </c>
      <c r="D50" s="8" t="s">
        <v>303</v>
      </c>
      <c r="E50" s="6">
        <f t="shared" si="0"/>
        <v>1458</v>
      </c>
      <c r="F50" s="35">
        <v>3644</v>
      </c>
    </row>
    <row r="51" spans="1:6" x14ac:dyDescent="0.25">
      <c r="A51" s="23">
        <v>48</v>
      </c>
      <c r="B51" s="8" t="s">
        <v>295</v>
      </c>
      <c r="C51" s="8" t="s">
        <v>296</v>
      </c>
      <c r="D51" s="8" t="s">
        <v>304</v>
      </c>
      <c r="E51" s="6">
        <f t="shared" si="0"/>
        <v>1458</v>
      </c>
      <c r="F51" s="35">
        <v>3644</v>
      </c>
    </row>
    <row r="52" spans="1:6" x14ac:dyDescent="0.25">
      <c r="A52" s="23">
        <v>49</v>
      </c>
      <c r="B52" s="8" t="s">
        <v>295</v>
      </c>
      <c r="C52" s="8" t="s">
        <v>296</v>
      </c>
      <c r="D52" s="8" t="s">
        <v>305</v>
      </c>
      <c r="E52" s="6">
        <f t="shared" si="0"/>
        <v>1458</v>
      </c>
      <c r="F52" s="35">
        <v>3644</v>
      </c>
    </row>
    <row r="53" spans="1:6" ht="15.75" thickBot="1" x14ac:dyDescent="0.3">
      <c r="A53" s="25">
        <v>50</v>
      </c>
      <c r="B53" s="26" t="s">
        <v>295</v>
      </c>
      <c r="C53" s="26" t="s">
        <v>296</v>
      </c>
      <c r="D53" s="26" t="s">
        <v>306</v>
      </c>
      <c r="E53" s="32">
        <f t="shared" si="0"/>
        <v>4</v>
      </c>
      <c r="F53" s="33">
        <v>10</v>
      </c>
    </row>
  </sheetData>
  <mergeCells count="3">
    <mergeCell ref="E1:F1"/>
    <mergeCell ref="E2:F2"/>
    <mergeCell ref="A1:D1"/>
  </mergeCells>
  <phoneticPr fontId="11" type="noConversion"/>
  <conditionalFormatting sqref="E4:F53">
    <cfRule type="notContainsText" dxfId="19" priority="1" operator="notContains" text="REGISTRAR CONSUMO REAL PRIMER TRIMESTRE">
      <formula>ISERROR(SEARCH("REGISTRAR CONSUMO REAL PRIMER TRIMESTRE",E4))</formula>
    </cfRule>
    <cfRule type="containsText" dxfId="18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7FA8D-411A-4302-A29E-9F12EDC0C19F}">
  <dimension ref="A1:F17"/>
  <sheetViews>
    <sheetView workbookViewId="0">
      <selection activeCell="B4" sqref="B4:B17"/>
    </sheetView>
  </sheetViews>
  <sheetFormatPr baseColWidth="10" defaultColWidth="11.42578125" defaultRowHeight="15" x14ac:dyDescent="0.25"/>
  <cols>
    <col min="1" max="1" width="11.42578125" style="8"/>
    <col min="2" max="2" width="26.5703125" style="8" bestFit="1" customWidth="1"/>
    <col min="3" max="3" width="59.28515625" style="8" customWidth="1"/>
    <col min="4" max="4" width="111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x14ac:dyDescent="0.25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307</v>
      </c>
      <c r="C4" s="19" t="s">
        <v>308</v>
      </c>
      <c r="D4" s="19" t="s">
        <v>39</v>
      </c>
      <c r="E4" s="30">
        <f t="shared" ref="E4:E17" si="0">ROUNDUP((F4*0.4),0)</f>
        <v>1653</v>
      </c>
      <c r="F4" s="31">
        <v>4132</v>
      </c>
    </row>
    <row r="5" spans="1:6" x14ac:dyDescent="0.25">
      <c r="A5" s="25">
        <v>2</v>
      </c>
      <c r="B5" s="26" t="s">
        <v>307</v>
      </c>
      <c r="C5" s="26" t="s">
        <v>308</v>
      </c>
      <c r="D5" s="26" t="s">
        <v>38</v>
      </c>
      <c r="E5" s="32">
        <f t="shared" si="0"/>
        <v>1653</v>
      </c>
      <c r="F5" s="33">
        <v>4132</v>
      </c>
    </row>
    <row r="6" spans="1:6" x14ac:dyDescent="0.25">
      <c r="A6" s="18">
        <v>3</v>
      </c>
      <c r="B6" s="19" t="s">
        <v>309</v>
      </c>
      <c r="C6" s="19" t="s">
        <v>310</v>
      </c>
      <c r="D6" s="19" t="s">
        <v>52</v>
      </c>
      <c r="E6" s="30">
        <f t="shared" si="0"/>
        <v>7874</v>
      </c>
      <c r="F6" s="31">
        <v>19684</v>
      </c>
    </row>
    <row r="7" spans="1:6" x14ac:dyDescent="0.25">
      <c r="A7" s="25">
        <v>4</v>
      </c>
      <c r="B7" s="26" t="s">
        <v>309</v>
      </c>
      <c r="C7" s="26" t="s">
        <v>310</v>
      </c>
      <c r="D7" s="26" t="s">
        <v>49</v>
      </c>
      <c r="E7" s="32">
        <f t="shared" si="0"/>
        <v>6020</v>
      </c>
      <c r="F7" s="33">
        <v>15048</v>
      </c>
    </row>
    <row r="8" spans="1:6" x14ac:dyDescent="0.25">
      <c r="A8" s="18">
        <v>5</v>
      </c>
      <c r="B8" s="19" t="s">
        <v>311</v>
      </c>
      <c r="C8" s="19" t="s">
        <v>312</v>
      </c>
      <c r="D8" s="19" t="s">
        <v>190</v>
      </c>
      <c r="E8" s="30">
        <f t="shared" si="0"/>
        <v>1377</v>
      </c>
      <c r="F8" s="31">
        <v>3441</v>
      </c>
    </row>
    <row r="9" spans="1:6" x14ac:dyDescent="0.25">
      <c r="A9" s="25">
        <v>6</v>
      </c>
      <c r="B9" s="26" t="s">
        <v>311</v>
      </c>
      <c r="C9" s="26" t="s">
        <v>312</v>
      </c>
      <c r="D9" s="26" t="s">
        <v>313</v>
      </c>
      <c r="E9" s="32">
        <f t="shared" si="0"/>
        <v>3197</v>
      </c>
      <c r="F9" s="33">
        <v>7992</v>
      </c>
    </row>
    <row r="10" spans="1:6" x14ac:dyDescent="0.25">
      <c r="A10" s="18">
        <v>7</v>
      </c>
      <c r="B10" s="19" t="s">
        <v>314</v>
      </c>
      <c r="C10" s="19" t="s">
        <v>315</v>
      </c>
      <c r="D10" s="19" t="s">
        <v>42</v>
      </c>
      <c r="E10" s="30">
        <f t="shared" si="0"/>
        <v>784</v>
      </c>
      <c r="F10" s="31">
        <v>1958</v>
      </c>
    </row>
    <row r="11" spans="1:6" x14ac:dyDescent="0.25">
      <c r="A11" s="25">
        <v>8</v>
      </c>
      <c r="B11" s="26" t="s">
        <v>314</v>
      </c>
      <c r="C11" s="26" t="s">
        <v>315</v>
      </c>
      <c r="D11" s="26" t="s">
        <v>52</v>
      </c>
      <c r="E11" s="32">
        <f t="shared" si="0"/>
        <v>784</v>
      </c>
      <c r="F11" s="33">
        <v>1958</v>
      </c>
    </row>
    <row r="12" spans="1:6" x14ac:dyDescent="0.25">
      <c r="A12" s="18">
        <v>9</v>
      </c>
      <c r="B12" s="19" t="s">
        <v>316</v>
      </c>
      <c r="C12" s="19" t="s">
        <v>317</v>
      </c>
      <c r="D12" s="19" t="s">
        <v>313</v>
      </c>
      <c r="E12" s="30">
        <f t="shared" si="0"/>
        <v>2730</v>
      </c>
      <c r="F12" s="31">
        <v>6825</v>
      </c>
    </row>
    <row r="13" spans="1:6" x14ac:dyDescent="0.25">
      <c r="A13" s="23">
        <v>10</v>
      </c>
      <c r="B13" s="8" t="s">
        <v>316</v>
      </c>
      <c r="C13" s="8" t="s">
        <v>317</v>
      </c>
      <c r="D13" s="8" t="s">
        <v>318</v>
      </c>
      <c r="E13" s="6">
        <f t="shared" si="0"/>
        <v>2730</v>
      </c>
      <c r="F13" s="35">
        <v>6825</v>
      </c>
    </row>
    <row r="14" spans="1:6" x14ac:dyDescent="0.25">
      <c r="A14" s="23">
        <v>11</v>
      </c>
      <c r="B14" s="8" t="s">
        <v>316</v>
      </c>
      <c r="C14" s="8" t="s">
        <v>317</v>
      </c>
      <c r="D14" s="8" t="s">
        <v>319</v>
      </c>
      <c r="E14" s="6">
        <f t="shared" si="0"/>
        <v>2730</v>
      </c>
      <c r="F14" s="35">
        <v>6825</v>
      </c>
    </row>
    <row r="15" spans="1:6" x14ac:dyDescent="0.25">
      <c r="A15" s="23">
        <v>12</v>
      </c>
      <c r="B15" s="8" t="s">
        <v>316</v>
      </c>
      <c r="C15" s="8" t="s">
        <v>317</v>
      </c>
      <c r="D15" s="8" t="s">
        <v>320</v>
      </c>
      <c r="E15" s="6">
        <f t="shared" si="0"/>
        <v>271</v>
      </c>
      <c r="F15" s="35">
        <v>676</v>
      </c>
    </row>
    <row r="16" spans="1:6" x14ac:dyDescent="0.25">
      <c r="A16" s="23">
        <v>13</v>
      </c>
      <c r="B16" s="8" t="s">
        <v>316</v>
      </c>
      <c r="C16" s="8" t="s">
        <v>317</v>
      </c>
      <c r="D16" s="8" t="s">
        <v>321</v>
      </c>
      <c r="E16" s="6">
        <f t="shared" si="0"/>
        <v>2730</v>
      </c>
      <c r="F16" s="35">
        <v>6825</v>
      </c>
    </row>
    <row r="17" spans="1:6" x14ac:dyDescent="0.25">
      <c r="A17" s="25">
        <v>14</v>
      </c>
      <c r="B17" s="26" t="s">
        <v>316</v>
      </c>
      <c r="C17" s="26" t="s">
        <v>317</v>
      </c>
      <c r="D17" s="26" t="s">
        <v>322</v>
      </c>
      <c r="E17" s="32">
        <f t="shared" si="0"/>
        <v>133</v>
      </c>
      <c r="F17" s="33">
        <v>331</v>
      </c>
    </row>
  </sheetData>
  <mergeCells count="3">
    <mergeCell ref="E1:F1"/>
    <mergeCell ref="E2:F2"/>
    <mergeCell ref="A1:D1"/>
  </mergeCells>
  <phoneticPr fontId="11" type="noConversion"/>
  <conditionalFormatting sqref="E4:F17">
    <cfRule type="notContainsText" dxfId="17" priority="1" operator="notContains" text="REGISTRAR CONSUMO REAL PRIMER TRIMESTRE">
      <formula>ISERROR(SEARCH("REGISTRAR CONSUMO REAL PRIMER TRIMESTRE",E4))</formula>
    </cfRule>
    <cfRule type="containsText" dxfId="16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24226-D6B1-4DC1-93A7-4CA4762C5B55}">
  <dimension ref="A1:F42"/>
  <sheetViews>
    <sheetView topLeftCell="A17" workbookViewId="0">
      <selection activeCell="B4" sqref="B4:C42"/>
    </sheetView>
  </sheetViews>
  <sheetFormatPr baseColWidth="10" defaultColWidth="11.42578125" defaultRowHeight="15" x14ac:dyDescent="0.25"/>
  <cols>
    <col min="1" max="1" width="11.42578125" style="8"/>
    <col min="2" max="2" width="27.42578125" style="8" customWidth="1"/>
    <col min="3" max="3" width="56.28515625" style="8" bestFit="1" customWidth="1"/>
    <col min="4" max="4" width="99.285156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323</v>
      </c>
      <c r="C4" s="19" t="s">
        <v>324</v>
      </c>
      <c r="D4" s="19" t="s">
        <v>42</v>
      </c>
      <c r="E4" s="30">
        <f t="shared" ref="E4:E42" si="0">ROUNDUP((F4*0.4),0)</f>
        <v>801</v>
      </c>
      <c r="F4" s="31">
        <v>2001</v>
      </c>
    </row>
    <row r="5" spans="1:6" x14ac:dyDescent="0.25">
      <c r="A5" s="23">
        <v>2</v>
      </c>
      <c r="B5" s="8" t="s">
        <v>323</v>
      </c>
      <c r="C5" s="8" t="s">
        <v>324</v>
      </c>
      <c r="D5" s="8" t="s">
        <v>189</v>
      </c>
      <c r="E5" s="6">
        <f t="shared" si="0"/>
        <v>2650</v>
      </c>
      <c r="F5" s="35">
        <v>6624</v>
      </c>
    </row>
    <row r="6" spans="1:6" x14ac:dyDescent="0.25">
      <c r="A6" s="23">
        <v>3</v>
      </c>
      <c r="B6" s="8" t="s">
        <v>323</v>
      </c>
      <c r="C6" s="8" t="s">
        <v>324</v>
      </c>
      <c r="D6" s="8" t="s">
        <v>38</v>
      </c>
      <c r="E6" s="6">
        <f t="shared" si="0"/>
        <v>1458</v>
      </c>
      <c r="F6" s="35">
        <v>3643</v>
      </c>
    </row>
    <row r="7" spans="1:6" x14ac:dyDescent="0.25">
      <c r="A7" s="23">
        <v>4</v>
      </c>
      <c r="B7" s="8" t="s">
        <v>323</v>
      </c>
      <c r="C7" s="8" t="s">
        <v>324</v>
      </c>
      <c r="D7" s="8" t="s">
        <v>243</v>
      </c>
      <c r="E7" s="6">
        <f t="shared" si="0"/>
        <v>807</v>
      </c>
      <c r="F7" s="35">
        <v>2016</v>
      </c>
    </row>
    <row r="8" spans="1:6" x14ac:dyDescent="0.25">
      <c r="A8" s="23">
        <v>6</v>
      </c>
      <c r="B8" s="8" t="s">
        <v>323</v>
      </c>
      <c r="C8" s="8" t="s">
        <v>324</v>
      </c>
      <c r="D8" s="8" t="s">
        <v>298</v>
      </c>
      <c r="E8" s="6">
        <f t="shared" si="0"/>
        <v>236</v>
      </c>
      <c r="F8" s="35">
        <v>590</v>
      </c>
    </row>
    <row r="9" spans="1:6" x14ac:dyDescent="0.25">
      <c r="A9" s="23">
        <v>7</v>
      </c>
      <c r="B9" s="8" t="s">
        <v>323</v>
      </c>
      <c r="C9" s="8" t="s">
        <v>324</v>
      </c>
      <c r="D9" s="8" t="s">
        <v>49</v>
      </c>
      <c r="E9" s="6">
        <f t="shared" si="0"/>
        <v>340</v>
      </c>
      <c r="F9" s="35">
        <v>849</v>
      </c>
    </row>
    <row r="10" spans="1:6" ht="15.75" thickBot="1" x14ac:dyDescent="0.3">
      <c r="A10" s="23">
        <v>8</v>
      </c>
      <c r="B10" s="8" t="s">
        <v>323</v>
      </c>
      <c r="C10" s="8" t="s">
        <v>324</v>
      </c>
      <c r="D10" s="8" t="s">
        <v>325</v>
      </c>
      <c r="E10" s="6">
        <f t="shared" si="0"/>
        <v>780</v>
      </c>
      <c r="F10" s="35">
        <v>1948.8</v>
      </c>
    </row>
    <row r="11" spans="1:6" x14ac:dyDescent="0.25">
      <c r="A11" s="18">
        <v>9</v>
      </c>
      <c r="B11" s="19" t="s">
        <v>326</v>
      </c>
      <c r="C11" s="19" t="s">
        <v>327</v>
      </c>
      <c r="D11" s="19" t="s">
        <v>38</v>
      </c>
      <c r="E11" s="30">
        <f t="shared" si="0"/>
        <v>1498</v>
      </c>
      <c r="F11" s="31">
        <v>3744</v>
      </c>
    </row>
    <row r="12" spans="1:6" x14ac:dyDescent="0.25">
      <c r="A12" s="23">
        <v>10</v>
      </c>
      <c r="B12" s="8" t="s">
        <v>326</v>
      </c>
      <c r="C12" s="8" t="s">
        <v>327</v>
      </c>
      <c r="D12" s="8" t="s">
        <v>39</v>
      </c>
      <c r="E12" s="6">
        <f t="shared" si="0"/>
        <v>1429</v>
      </c>
      <c r="F12" s="35">
        <v>3571</v>
      </c>
    </row>
    <row r="13" spans="1:6" x14ac:dyDescent="0.25">
      <c r="A13" s="23">
        <v>11</v>
      </c>
      <c r="B13" s="8" t="s">
        <v>326</v>
      </c>
      <c r="C13" s="8" t="s">
        <v>327</v>
      </c>
      <c r="D13" s="8" t="s">
        <v>52</v>
      </c>
      <c r="E13" s="6">
        <f t="shared" si="0"/>
        <v>265</v>
      </c>
      <c r="F13" s="35">
        <v>662</v>
      </c>
    </row>
    <row r="14" spans="1:6" ht="15.75" thickBot="1" x14ac:dyDescent="0.3">
      <c r="A14" s="25">
        <v>12</v>
      </c>
      <c r="B14" s="26" t="s">
        <v>326</v>
      </c>
      <c r="C14" s="26" t="s">
        <v>327</v>
      </c>
      <c r="D14" s="26" t="s">
        <v>49</v>
      </c>
      <c r="E14" s="32">
        <f t="shared" si="0"/>
        <v>363</v>
      </c>
      <c r="F14" s="33">
        <v>907</v>
      </c>
    </row>
    <row r="15" spans="1:6" x14ac:dyDescent="0.25">
      <c r="A15" s="23">
        <v>13</v>
      </c>
      <c r="B15" s="8" t="s">
        <v>328</v>
      </c>
      <c r="C15" s="8" t="s">
        <v>329</v>
      </c>
      <c r="D15" s="8" t="s">
        <v>42</v>
      </c>
      <c r="E15" s="6">
        <f t="shared" si="0"/>
        <v>1717</v>
      </c>
      <c r="F15" s="35">
        <v>4292</v>
      </c>
    </row>
    <row r="16" spans="1:6" x14ac:dyDescent="0.25">
      <c r="A16" s="23"/>
      <c r="B16" s="8" t="s">
        <v>328</v>
      </c>
      <c r="C16" s="8" t="s">
        <v>329</v>
      </c>
      <c r="D16" s="8" t="s">
        <v>46</v>
      </c>
      <c r="E16" s="56">
        <f>ROUNDUP((F16*0.4),0)</f>
        <v>12</v>
      </c>
      <c r="F16" s="24">
        <v>29</v>
      </c>
    </row>
    <row r="17" spans="1:6" x14ac:dyDescent="0.25">
      <c r="A17" s="23">
        <v>14</v>
      </c>
      <c r="B17" s="8" t="s">
        <v>328</v>
      </c>
      <c r="C17" s="8" t="s">
        <v>329</v>
      </c>
      <c r="D17" s="8" t="s">
        <v>189</v>
      </c>
      <c r="E17" s="6">
        <f t="shared" si="0"/>
        <v>2812</v>
      </c>
      <c r="F17" s="35">
        <v>7028</v>
      </c>
    </row>
    <row r="18" spans="1:6" x14ac:dyDescent="0.25">
      <c r="A18" s="23">
        <v>15</v>
      </c>
      <c r="B18" s="8" t="s">
        <v>328</v>
      </c>
      <c r="C18" s="8" t="s">
        <v>329</v>
      </c>
      <c r="D18" s="8" t="s">
        <v>38</v>
      </c>
      <c r="E18" s="6">
        <f t="shared" si="0"/>
        <v>22298</v>
      </c>
      <c r="F18" s="35">
        <v>55743</v>
      </c>
    </row>
    <row r="19" spans="1:6" x14ac:dyDescent="0.25">
      <c r="A19" s="23">
        <v>16</v>
      </c>
      <c r="B19" s="8" t="s">
        <v>328</v>
      </c>
      <c r="C19" s="8" t="s">
        <v>329</v>
      </c>
      <c r="D19" s="8" t="s">
        <v>243</v>
      </c>
      <c r="E19" s="6">
        <f t="shared" si="0"/>
        <v>6838</v>
      </c>
      <c r="F19" s="35">
        <v>17093</v>
      </c>
    </row>
    <row r="20" spans="1:6" x14ac:dyDescent="0.25">
      <c r="A20" s="23">
        <v>18</v>
      </c>
      <c r="B20" s="8" t="s">
        <v>328</v>
      </c>
      <c r="C20" s="8" t="s">
        <v>329</v>
      </c>
      <c r="D20" s="8" t="s">
        <v>299</v>
      </c>
      <c r="E20" s="6">
        <f t="shared" si="0"/>
        <v>348</v>
      </c>
      <c r="F20" s="35">
        <v>868.8</v>
      </c>
    </row>
    <row r="21" spans="1:6" x14ac:dyDescent="0.25">
      <c r="A21" s="23">
        <v>19</v>
      </c>
      <c r="B21" s="8" t="s">
        <v>328</v>
      </c>
      <c r="C21" s="8" t="s">
        <v>329</v>
      </c>
      <c r="D21" s="8" t="s">
        <v>301</v>
      </c>
      <c r="E21" s="6">
        <f t="shared" si="0"/>
        <v>52</v>
      </c>
      <c r="F21" s="35">
        <v>130</v>
      </c>
    </row>
    <row r="22" spans="1:6" x14ac:dyDescent="0.25">
      <c r="A22" s="23"/>
      <c r="B22" s="8" t="s">
        <v>328</v>
      </c>
      <c r="C22" s="8" t="s">
        <v>329</v>
      </c>
      <c r="D22" s="8" t="s">
        <v>325</v>
      </c>
      <c r="E22" s="56">
        <f>ROUNDUP((F22*0.4),0)</f>
        <v>52</v>
      </c>
      <c r="F22" s="24">
        <v>130</v>
      </c>
    </row>
    <row r="23" spans="1:6" ht="15.75" thickBot="1" x14ac:dyDescent="0.3">
      <c r="A23" s="25">
        <v>20</v>
      </c>
      <c r="B23" s="26" t="s">
        <v>328</v>
      </c>
      <c r="C23" s="26" t="s">
        <v>329</v>
      </c>
      <c r="D23" s="26" t="s">
        <v>41</v>
      </c>
      <c r="E23" s="56">
        <f>ROUNDUP((F23*0.4),0)</f>
        <v>513</v>
      </c>
      <c r="F23" s="33">
        <v>1282</v>
      </c>
    </row>
    <row r="24" spans="1:6" x14ac:dyDescent="0.25">
      <c r="A24" s="18">
        <v>21</v>
      </c>
      <c r="B24" s="19" t="s">
        <v>330</v>
      </c>
      <c r="C24" s="19" t="s">
        <v>331</v>
      </c>
      <c r="D24" s="19" t="s">
        <v>42</v>
      </c>
      <c r="E24" s="30">
        <f t="shared" si="0"/>
        <v>565</v>
      </c>
      <c r="F24" s="31">
        <v>1411</v>
      </c>
    </row>
    <row r="25" spans="1:6" x14ac:dyDescent="0.25">
      <c r="A25" s="23">
        <v>22</v>
      </c>
      <c r="B25" s="8" t="s">
        <v>330</v>
      </c>
      <c r="C25" s="8" t="s">
        <v>331</v>
      </c>
      <c r="D25" s="8" t="s">
        <v>189</v>
      </c>
      <c r="E25" s="6">
        <f t="shared" si="0"/>
        <v>2903</v>
      </c>
      <c r="F25" s="35">
        <v>7257</v>
      </c>
    </row>
    <row r="26" spans="1:6" x14ac:dyDescent="0.25">
      <c r="A26" s="23">
        <v>23</v>
      </c>
      <c r="B26" s="8" t="s">
        <v>330</v>
      </c>
      <c r="C26" s="8" t="s">
        <v>331</v>
      </c>
      <c r="D26" s="8" t="s">
        <v>38</v>
      </c>
      <c r="E26" s="6">
        <f t="shared" si="0"/>
        <v>824</v>
      </c>
      <c r="F26" s="35">
        <v>2058</v>
      </c>
    </row>
    <row r="27" spans="1:6" x14ac:dyDescent="0.25">
      <c r="A27" s="23">
        <v>24</v>
      </c>
      <c r="B27" s="8" t="s">
        <v>330</v>
      </c>
      <c r="C27" s="8" t="s">
        <v>331</v>
      </c>
      <c r="D27" s="8" t="s">
        <v>243</v>
      </c>
      <c r="E27" s="6">
        <f t="shared" si="0"/>
        <v>1711</v>
      </c>
      <c r="F27" s="35">
        <v>4276</v>
      </c>
    </row>
    <row r="28" spans="1:6" x14ac:dyDescent="0.25">
      <c r="A28" s="23">
        <v>26</v>
      </c>
      <c r="B28" s="8" t="s">
        <v>330</v>
      </c>
      <c r="C28" s="8" t="s">
        <v>331</v>
      </c>
      <c r="D28" s="8" t="s">
        <v>298</v>
      </c>
      <c r="E28" s="6">
        <f t="shared" si="0"/>
        <v>348</v>
      </c>
      <c r="F28" s="35">
        <v>868.8</v>
      </c>
    </row>
    <row r="29" spans="1:6" ht="15.75" thickBot="1" x14ac:dyDescent="0.3">
      <c r="A29" s="23">
        <v>27</v>
      </c>
      <c r="B29" s="8" t="s">
        <v>330</v>
      </c>
      <c r="C29" s="8" t="s">
        <v>331</v>
      </c>
      <c r="D29" s="29" t="s">
        <v>49</v>
      </c>
      <c r="E29" s="6">
        <f t="shared" si="0"/>
        <v>1688</v>
      </c>
      <c r="F29" s="35">
        <v>4219</v>
      </c>
    </row>
    <row r="30" spans="1:6" x14ac:dyDescent="0.25">
      <c r="A30" s="18">
        <v>29</v>
      </c>
      <c r="B30" s="19" t="s">
        <v>332</v>
      </c>
      <c r="C30" s="19" t="s">
        <v>333</v>
      </c>
      <c r="D30" s="19" t="s">
        <v>243</v>
      </c>
      <c r="E30" s="30">
        <f t="shared" si="0"/>
        <v>1982</v>
      </c>
      <c r="F30" s="22">
        <v>4953</v>
      </c>
    </row>
    <row r="31" spans="1:6" x14ac:dyDescent="0.25">
      <c r="A31" s="23">
        <v>30</v>
      </c>
      <c r="B31" s="8" t="s">
        <v>332</v>
      </c>
      <c r="C31" s="8" t="s">
        <v>333</v>
      </c>
      <c r="D31" s="8" t="s">
        <v>38</v>
      </c>
      <c r="E31" s="6">
        <f t="shared" si="0"/>
        <v>1250</v>
      </c>
      <c r="F31" s="24">
        <v>3124</v>
      </c>
    </row>
    <row r="32" spans="1:6" x14ac:dyDescent="0.25">
      <c r="A32" s="23">
        <v>31</v>
      </c>
      <c r="B32" s="8" t="s">
        <v>332</v>
      </c>
      <c r="C32" s="8" t="s">
        <v>333</v>
      </c>
      <c r="D32" s="8" t="s">
        <v>298</v>
      </c>
      <c r="E32" s="6">
        <f t="shared" si="0"/>
        <v>40</v>
      </c>
      <c r="F32" s="24">
        <v>100</v>
      </c>
    </row>
    <row r="33" spans="1:6" ht="15.75" thickBot="1" x14ac:dyDescent="0.3">
      <c r="A33" s="23">
        <v>32</v>
      </c>
      <c r="B33" s="8" t="s">
        <v>332</v>
      </c>
      <c r="C33" s="8" t="s">
        <v>333</v>
      </c>
      <c r="D33" s="8" t="s">
        <v>299</v>
      </c>
      <c r="E33" s="6">
        <f t="shared" si="0"/>
        <v>29</v>
      </c>
      <c r="F33" s="24">
        <v>72</v>
      </c>
    </row>
    <row r="34" spans="1:6" x14ac:dyDescent="0.25">
      <c r="A34" s="18">
        <v>33</v>
      </c>
      <c r="B34" s="19" t="s">
        <v>334</v>
      </c>
      <c r="C34" s="19" t="s">
        <v>335</v>
      </c>
      <c r="D34" s="19" t="s">
        <v>42</v>
      </c>
      <c r="E34" s="30">
        <f t="shared" si="0"/>
        <v>1884</v>
      </c>
      <c r="F34" s="22">
        <v>4708</v>
      </c>
    </row>
    <row r="35" spans="1:6" x14ac:dyDescent="0.25">
      <c r="A35" s="23">
        <v>34</v>
      </c>
      <c r="B35" s="8" t="s">
        <v>334</v>
      </c>
      <c r="C35" s="8" t="s">
        <v>335</v>
      </c>
      <c r="D35" s="8" t="s">
        <v>46</v>
      </c>
      <c r="E35" s="6">
        <f t="shared" si="0"/>
        <v>40</v>
      </c>
      <c r="F35" s="24">
        <v>100</v>
      </c>
    </row>
    <row r="36" spans="1:6" x14ac:dyDescent="0.25">
      <c r="A36" s="23">
        <v>35</v>
      </c>
      <c r="B36" s="8" t="s">
        <v>334</v>
      </c>
      <c r="C36" s="8" t="s">
        <v>335</v>
      </c>
      <c r="D36" s="8" t="s">
        <v>126</v>
      </c>
      <c r="E36" s="6">
        <f t="shared" si="0"/>
        <v>18</v>
      </c>
      <c r="F36" s="24">
        <v>43</v>
      </c>
    </row>
    <row r="37" spans="1:6" x14ac:dyDescent="0.25">
      <c r="A37" s="23">
        <v>36</v>
      </c>
      <c r="B37" s="8" t="s">
        <v>334</v>
      </c>
      <c r="C37" s="8" t="s">
        <v>335</v>
      </c>
      <c r="D37" s="8" t="s">
        <v>38</v>
      </c>
      <c r="E37" s="6">
        <f t="shared" si="0"/>
        <v>10581</v>
      </c>
      <c r="F37" s="24">
        <v>26452</v>
      </c>
    </row>
    <row r="38" spans="1:6" x14ac:dyDescent="0.25">
      <c r="A38" s="23">
        <v>37</v>
      </c>
      <c r="B38" s="8" t="s">
        <v>334</v>
      </c>
      <c r="C38" s="8" t="s">
        <v>335</v>
      </c>
      <c r="D38" s="8" t="s">
        <v>39</v>
      </c>
      <c r="E38" s="6">
        <f t="shared" si="0"/>
        <v>4130</v>
      </c>
      <c r="F38" s="24">
        <v>10324</v>
      </c>
    </row>
    <row r="39" spans="1:6" x14ac:dyDescent="0.25">
      <c r="A39" s="23">
        <v>38</v>
      </c>
      <c r="B39" s="8" t="s">
        <v>334</v>
      </c>
      <c r="C39" s="8" t="s">
        <v>335</v>
      </c>
      <c r="D39" s="8" t="s">
        <v>40</v>
      </c>
      <c r="E39" s="6">
        <f t="shared" si="0"/>
        <v>133</v>
      </c>
      <c r="F39" s="24">
        <v>331</v>
      </c>
    </row>
    <row r="40" spans="1:6" x14ac:dyDescent="0.25">
      <c r="A40" s="23">
        <v>39</v>
      </c>
      <c r="B40" s="8" t="s">
        <v>334</v>
      </c>
      <c r="C40" s="8" t="s">
        <v>335</v>
      </c>
      <c r="D40" s="8" t="s">
        <v>41</v>
      </c>
      <c r="E40" s="6">
        <f t="shared" si="0"/>
        <v>104</v>
      </c>
      <c r="F40" s="24">
        <v>259</v>
      </c>
    </row>
    <row r="41" spans="1:6" x14ac:dyDescent="0.25">
      <c r="A41" s="23">
        <v>40</v>
      </c>
      <c r="B41" s="8" t="s">
        <v>334</v>
      </c>
      <c r="C41" s="8" t="s">
        <v>335</v>
      </c>
      <c r="D41" s="8" t="s">
        <v>48</v>
      </c>
      <c r="E41" s="6">
        <f t="shared" si="0"/>
        <v>375</v>
      </c>
      <c r="F41" s="24">
        <v>936</v>
      </c>
    </row>
    <row r="42" spans="1:6" ht="15.75" thickBot="1" x14ac:dyDescent="0.3">
      <c r="A42" s="25">
        <v>41</v>
      </c>
      <c r="B42" s="26" t="s">
        <v>334</v>
      </c>
      <c r="C42" s="26" t="s">
        <v>335</v>
      </c>
      <c r="D42" s="26" t="s">
        <v>64</v>
      </c>
      <c r="E42" s="32">
        <f t="shared" si="0"/>
        <v>375</v>
      </c>
      <c r="F42" s="28">
        <v>936</v>
      </c>
    </row>
  </sheetData>
  <mergeCells count="3">
    <mergeCell ref="E1:F1"/>
    <mergeCell ref="E2:F2"/>
    <mergeCell ref="A1:D1"/>
  </mergeCells>
  <phoneticPr fontId="11" type="noConversion"/>
  <conditionalFormatting sqref="E4:F42">
    <cfRule type="notContainsText" dxfId="15" priority="1" operator="notContains" text="REGISTRAR CONSUMO REAL PRIMER TRIMESTRE">
      <formula>ISERROR(SEARCH("REGISTRAR CONSUMO REAL PRIMER TRIMESTRE",E4))</formula>
    </cfRule>
    <cfRule type="containsText" dxfId="14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DC025-CDE6-4C92-AD09-6E778D8B7408}">
  <dimension ref="A1:F22"/>
  <sheetViews>
    <sheetView workbookViewId="0">
      <selection activeCell="B4" sqref="B4:C22"/>
    </sheetView>
  </sheetViews>
  <sheetFormatPr baseColWidth="10" defaultColWidth="11.42578125" defaultRowHeight="15" x14ac:dyDescent="0.25"/>
  <cols>
    <col min="1" max="1" width="11.42578125" style="8"/>
    <col min="2" max="2" width="14.140625" style="8" customWidth="1"/>
    <col min="3" max="3" width="36.7109375" style="8" customWidth="1"/>
    <col min="4" max="4" width="85.57031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336</v>
      </c>
      <c r="C4" s="19" t="s">
        <v>337</v>
      </c>
      <c r="D4" s="19" t="s">
        <v>38</v>
      </c>
      <c r="E4" s="30">
        <f t="shared" ref="E4:E22" si="0">ROUNDUP((F4*0.4),0)</f>
        <v>290</v>
      </c>
      <c r="F4" s="31">
        <v>724.8</v>
      </c>
    </row>
    <row r="5" spans="1:6" x14ac:dyDescent="0.25">
      <c r="A5" s="23">
        <v>2</v>
      </c>
      <c r="B5" s="8" t="s">
        <v>336</v>
      </c>
      <c r="C5" s="8" t="s">
        <v>337</v>
      </c>
      <c r="D5" s="8" t="s">
        <v>243</v>
      </c>
      <c r="E5" s="6">
        <f t="shared" si="0"/>
        <v>394</v>
      </c>
      <c r="F5" s="35">
        <v>984</v>
      </c>
    </row>
    <row r="6" spans="1:6" x14ac:dyDescent="0.25">
      <c r="A6" s="23">
        <v>3</v>
      </c>
      <c r="B6" s="8" t="s">
        <v>336</v>
      </c>
      <c r="C6" s="8" t="s">
        <v>337</v>
      </c>
      <c r="D6" s="8" t="s">
        <v>298</v>
      </c>
      <c r="E6" s="6">
        <f t="shared" si="0"/>
        <v>123</v>
      </c>
      <c r="F6" s="35">
        <v>307.2</v>
      </c>
    </row>
    <row r="7" spans="1:6" ht="15.75" thickBot="1" x14ac:dyDescent="0.3">
      <c r="A7" s="25">
        <v>4</v>
      </c>
      <c r="B7" s="26" t="s">
        <v>336</v>
      </c>
      <c r="C7" s="26" t="s">
        <v>337</v>
      </c>
      <c r="D7" s="26" t="s">
        <v>189</v>
      </c>
      <c r="E7" s="32">
        <f t="shared" si="0"/>
        <v>137</v>
      </c>
      <c r="F7" s="33">
        <v>340.8</v>
      </c>
    </row>
    <row r="8" spans="1:6" x14ac:dyDescent="0.25">
      <c r="A8" s="18">
        <v>5</v>
      </c>
      <c r="B8" s="19" t="s">
        <v>338</v>
      </c>
      <c r="C8" s="19" t="s">
        <v>339</v>
      </c>
      <c r="D8" s="19" t="s">
        <v>241</v>
      </c>
      <c r="E8" s="30">
        <f t="shared" si="0"/>
        <v>66</v>
      </c>
      <c r="F8" s="31">
        <v>163.19999999999999</v>
      </c>
    </row>
    <row r="9" spans="1:6" x14ac:dyDescent="0.25">
      <c r="A9" s="23">
        <v>6</v>
      </c>
      <c r="B9" s="8" t="s">
        <v>338</v>
      </c>
      <c r="C9" s="8" t="s">
        <v>339</v>
      </c>
      <c r="D9" s="8" t="s">
        <v>42</v>
      </c>
      <c r="E9" s="6">
        <f t="shared" si="0"/>
        <v>5503</v>
      </c>
      <c r="F9" s="35">
        <v>13756.8</v>
      </c>
    </row>
    <row r="10" spans="1:6" x14ac:dyDescent="0.25">
      <c r="A10" s="23">
        <v>7</v>
      </c>
      <c r="B10" s="8" t="s">
        <v>338</v>
      </c>
      <c r="C10" s="8" t="s">
        <v>339</v>
      </c>
      <c r="D10" s="8" t="s">
        <v>38</v>
      </c>
      <c r="E10" s="6">
        <f t="shared" si="0"/>
        <v>7513</v>
      </c>
      <c r="F10" s="35">
        <v>18782.399999999998</v>
      </c>
    </row>
    <row r="11" spans="1:6" x14ac:dyDescent="0.25">
      <c r="A11" s="23">
        <v>8</v>
      </c>
      <c r="B11" s="8" t="s">
        <v>338</v>
      </c>
      <c r="C11" s="8" t="s">
        <v>339</v>
      </c>
      <c r="D11" s="8" t="s">
        <v>243</v>
      </c>
      <c r="E11" s="6">
        <f t="shared" si="0"/>
        <v>3474</v>
      </c>
      <c r="F11" s="35">
        <v>8683.1999999999989</v>
      </c>
    </row>
    <row r="12" spans="1:6" x14ac:dyDescent="0.25">
      <c r="A12" s="23">
        <v>9</v>
      </c>
      <c r="B12" s="8" t="s">
        <v>338</v>
      </c>
      <c r="C12" s="8" t="s">
        <v>339</v>
      </c>
      <c r="D12" s="8" t="s">
        <v>299</v>
      </c>
      <c r="E12" s="6">
        <f t="shared" si="0"/>
        <v>423</v>
      </c>
      <c r="F12" s="35">
        <v>1056</v>
      </c>
    </row>
    <row r="13" spans="1:6" x14ac:dyDescent="0.25">
      <c r="A13" s="23">
        <v>10</v>
      </c>
      <c r="B13" s="8" t="s">
        <v>338</v>
      </c>
      <c r="C13" s="8" t="s">
        <v>339</v>
      </c>
      <c r="D13" s="8" t="s">
        <v>190</v>
      </c>
      <c r="E13" s="6">
        <f t="shared" si="0"/>
        <v>131</v>
      </c>
      <c r="F13" s="35">
        <v>326.39999999999998</v>
      </c>
    </row>
    <row r="14" spans="1:6" ht="15.75" thickBot="1" x14ac:dyDescent="0.3">
      <c r="A14" s="25">
        <v>11</v>
      </c>
      <c r="B14" s="26" t="s">
        <v>338</v>
      </c>
      <c r="C14" s="26" t="s">
        <v>339</v>
      </c>
      <c r="D14" s="26" t="s">
        <v>189</v>
      </c>
      <c r="E14" s="32">
        <f t="shared" si="0"/>
        <v>3468</v>
      </c>
      <c r="F14" s="33">
        <v>8668.7999999999993</v>
      </c>
    </row>
    <row r="15" spans="1:6" x14ac:dyDescent="0.25">
      <c r="A15" s="18">
        <v>12</v>
      </c>
      <c r="B15" s="19" t="s">
        <v>340</v>
      </c>
      <c r="C15" s="19" t="s">
        <v>341</v>
      </c>
      <c r="D15" s="19" t="s">
        <v>241</v>
      </c>
      <c r="E15" s="30">
        <f t="shared" si="0"/>
        <v>288</v>
      </c>
      <c r="F15" s="31">
        <v>720</v>
      </c>
    </row>
    <row r="16" spans="1:6" x14ac:dyDescent="0.25">
      <c r="A16" s="23">
        <v>13</v>
      </c>
      <c r="B16" s="8" t="s">
        <v>340</v>
      </c>
      <c r="C16" s="8" t="s">
        <v>341</v>
      </c>
      <c r="D16" s="8" t="s">
        <v>38</v>
      </c>
      <c r="E16" s="6">
        <f t="shared" si="0"/>
        <v>2688</v>
      </c>
      <c r="F16" s="35">
        <v>6720</v>
      </c>
    </row>
    <row r="17" spans="1:6" x14ac:dyDescent="0.25">
      <c r="A17" s="23">
        <v>14</v>
      </c>
      <c r="B17" s="8" t="s">
        <v>340</v>
      </c>
      <c r="C17" s="8" t="s">
        <v>341</v>
      </c>
      <c r="D17" s="8" t="s">
        <v>243</v>
      </c>
      <c r="E17" s="6">
        <f t="shared" si="0"/>
        <v>8064</v>
      </c>
      <c r="F17" s="35">
        <v>20160</v>
      </c>
    </row>
    <row r="18" spans="1:6" x14ac:dyDescent="0.25">
      <c r="A18" s="23">
        <v>15</v>
      </c>
      <c r="B18" s="8" t="s">
        <v>340</v>
      </c>
      <c r="C18" s="8" t="s">
        <v>341</v>
      </c>
      <c r="D18" s="8" t="s">
        <v>298</v>
      </c>
      <c r="E18" s="6">
        <f t="shared" si="0"/>
        <v>2304</v>
      </c>
      <c r="F18" s="35">
        <v>5760</v>
      </c>
    </row>
    <row r="19" spans="1:6" x14ac:dyDescent="0.25">
      <c r="A19" s="23">
        <v>16</v>
      </c>
      <c r="B19" s="8" t="s">
        <v>340</v>
      </c>
      <c r="C19" s="8" t="s">
        <v>341</v>
      </c>
      <c r="D19" s="8" t="s">
        <v>299</v>
      </c>
      <c r="E19" s="6">
        <f t="shared" si="0"/>
        <v>96</v>
      </c>
      <c r="F19" s="35">
        <v>240</v>
      </c>
    </row>
    <row r="20" spans="1:6" x14ac:dyDescent="0.25">
      <c r="A20" s="23">
        <v>17</v>
      </c>
      <c r="B20" s="8" t="s">
        <v>340</v>
      </c>
      <c r="C20" s="8" t="s">
        <v>341</v>
      </c>
      <c r="D20" s="8" t="s">
        <v>300</v>
      </c>
      <c r="E20" s="6">
        <f t="shared" si="0"/>
        <v>2880</v>
      </c>
      <c r="F20" s="35">
        <v>7200</v>
      </c>
    </row>
    <row r="21" spans="1:6" x14ac:dyDescent="0.25">
      <c r="A21" s="23">
        <v>18</v>
      </c>
      <c r="B21" s="8" t="s">
        <v>340</v>
      </c>
      <c r="C21" s="8" t="s">
        <v>341</v>
      </c>
      <c r="D21" s="8" t="s">
        <v>302</v>
      </c>
      <c r="E21" s="6">
        <f t="shared" si="0"/>
        <v>10</v>
      </c>
      <c r="F21" s="35">
        <v>24</v>
      </c>
    </row>
    <row r="22" spans="1:6" ht="15.75" thickBot="1" x14ac:dyDescent="0.3">
      <c r="A22" s="25">
        <v>19</v>
      </c>
      <c r="B22" s="26" t="s">
        <v>340</v>
      </c>
      <c r="C22" s="26" t="s">
        <v>341</v>
      </c>
      <c r="D22" s="26" t="s">
        <v>42</v>
      </c>
      <c r="E22" s="32">
        <f t="shared" si="0"/>
        <v>807</v>
      </c>
      <c r="F22" s="33">
        <v>2016</v>
      </c>
    </row>
  </sheetData>
  <mergeCells count="3">
    <mergeCell ref="E1:F1"/>
    <mergeCell ref="E2:F2"/>
    <mergeCell ref="A1:D1"/>
  </mergeCells>
  <phoneticPr fontId="11" type="noConversion"/>
  <conditionalFormatting sqref="E4:F22">
    <cfRule type="notContainsText" dxfId="13" priority="1" operator="notContains" text="REGISTRAR CONSUMO REAL PRIMER TRIMESTRE">
      <formula>ISERROR(SEARCH("REGISTRAR CONSUMO REAL PRIMER TRIMESTRE",E4))</formula>
    </cfRule>
    <cfRule type="containsText" dxfId="12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F282-63F5-4B6E-AB7F-CCBD56E5D532}">
  <dimension ref="A1:F39"/>
  <sheetViews>
    <sheetView zoomScaleNormal="100" workbookViewId="0">
      <selection activeCell="B4" sqref="B4:C39"/>
    </sheetView>
  </sheetViews>
  <sheetFormatPr baseColWidth="10" defaultColWidth="11.42578125" defaultRowHeight="15" x14ac:dyDescent="0.25"/>
  <cols>
    <col min="1" max="1" width="11.42578125" style="8"/>
    <col min="2" max="2" width="27.5703125" style="8" customWidth="1"/>
    <col min="3" max="3" width="52.7109375" style="8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342</v>
      </c>
      <c r="C4" s="19" t="s">
        <v>343</v>
      </c>
      <c r="D4" s="19" t="s">
        <v>42</v>
      </c>
      <c r="E4" s="30">
        <f t="shared" ref="E4:E39" si="0">ROUNDUP((F4*0.4),0)</f>
        <v>340</v>
      </c>
      <c r="F4" s="31">
        <v>849</v>
      </c>
    </row>
    <row r="5" spans="1:6" x14ac:dyDescent="0.25">
      <c r="A5" s="23">
        <v>2</v>
      </c>
      <c r="B5" s="8" t="s">
        <v>342</v>
      </c>
      <c r="C5" s="8" t="s">
        <v>343</v>
      </c>
      <c r="D5" s="8" t="s">
        <v>46</v>
      </c>
      <c r="E5" s="6">
        <f t="shared" si="0"/>
        <v>12</v>
      </c>
      <c r="F5" s="35">
        <v>28</v>
      </c>
    </row>
    <row r="6" spans="1:6" x14ac:dyDescent="0.25">
      <c r="A6" s="23">
        <v>3</v>
      </c>
      <c r="B6" s="8" t="s">
        <v>342</v>
      </c>
      <c r="C6" s="8" t="s">
        <v>343</v>
      </c>
      <c r="D6" s="8" t="s">
        <v>52</v>
      </c>
      <c r="E6" s="6">
        <f t="shared" si="0"/>
        <v>1354</v>
      </c>
      <c r="F6" s="35">
        <v>3384</v>
      </c>
    </row>
    <row r="7" spans="1:6" ht="15.75" thickBot="1" x14ac:dyDescent="0.3">
      <c r="A7" s="25">
        <v>4</v>
      </c>
      <c r="B7" s="26" t="s">
        <v>342</v>
      </c>
      <c r="C7" s="26" t="s">
        <v>343</v>
      </c>
      <c r="D7" s="26" t="s">
        <v>49</v>
      </c>
      <c r="E7" s="32">
        <f t="shared" si="0"/>
        <v>605</v>
      </c>
      <c r="F7" s="33">
        <v>1512</v>
      </c>
    </row>
    <row r="8" spans="1:6" x14ac:dyDescent="0.25">
      <c r="A8" s="18">
        <v>5</v>
      </c>
      <c r="B8" s="19" t="s">
        <v>344</v>
      </c>
      <c r="C8" s="19" t="s">
        <v>345</v>
      </c>
      <c r="D8" s="19" t="s">
        <v>42</v>
      </c>
      <c r="E8" s="30">
        <f t="shared" si="0"/>
        <v>663</v>
      </c>
      <c r="F8" s="31">
        <v>1656</v>
      </c>
    </row>
    <row r="9" spans="1:6" x14ac:dyDescent="0.25">
      <c r="A9" s="23">
        <v>6</v>
      </c>
      <c r="B9" s="8" t="s">
        <v>344</v>
      </c>
      <c r="C9" s="8" t="s">
        <v>345</v>
      </c>
      <c r="D9" s="8" t="s">
        <v>46</v>
      </c>
      <c r="E9" s="6">
        <f t="shared" si="0"/>
        <v>18</v>
      </c>
      <c r="F9" s="35">
        <v>43</v>
      </c>
    </row>
    <row r="10" spans="1:6" x14ac:dyDescent="0.25">
      <c r="A10" s="23">
        <v>7</v>
      </c>
      <c r="B10" s="8" t="s">
        <v>344</v>
      </c>
      <c r="C10" s="8" t="s">
        <v>345</v>
      </c>
      <c r="D10" s="8" t="s">
        <v>39</v>
      </c>
      <c r="E10" s="6">
        <f t="shared" si="0"/>
        <v>1890</v>
      </c>
      <c r="F10" s="35">
        <v>4723</v>
      </c>
    </row>
    <row r="11" spans="1:6" x14ac:dyDescent="0.25">
      <c r="A11" s="23">
        <v>8</v>
      </c>
      <c r="B11" s="8" t="s">
        <v>344</v>
      </c>
      <c r="C11" s="8" t="s">
        <v>345</v>
      </c>
      <c r="D11" s="8" t="s">
        <v>40</v>
      </c>
      <c r="E11" s="6">
        <f t="shared" si="0"/>
        <v>225</v>
      </c>
      <c r="F11" s="35">
        <v>561</v>
      </c>
    </row>
    <row r="12" spans="1:6" x14ac:dyDescent="0.25">
      <c r="A12" s="23">
        <v>9</v>
      </c>
      <c r="B12" s="8" t="s">
        <v>344</v>
      </c>
      <c r="C12" s="8" t="s">
        <v>345</v>
      </c>
      <c r="D12" s="8" t="s">
        <v>47</v>
      </c>
      <c r="E12" s="6">
        <f t="shared" si="0"/>
        <v>52</v>
      </c>
      <c r="F12" s="35">
        <v>129</v>
      </c>
    </row>
    <row r="13" spans="1:6" x14ac:dyDescent="0.25">
      <c r="A13" s="23">
        <v>10</v>
      </c>
      <c r="B13" s="8" t="s">
        <v>344</v>
      </c>
      <c r="C13" s="8" t="s">
        <v>345</v>
      </c>
      <c r="D13" s="8" t="s">
        <v>41</v>
      </c>
      <c r="E13" s="6">
        <f t="shared" si="0"/>
        <v>225</v>
      </c>
      <c r="F13" s="35">
        <v>561</v>
      </c>
    </row>
    <row r="14" spans="1:6" ht="15.75" thickBot="1" x14ac:dyDescent="0.3">
      <c r="A14" s="25">
        <v>11</v>
      </c>
      <c r="B14" s="26" t="s">
        <v>344</v>
      </c>
      <c r="C14" s="26" t="s">
        <v>345</v>
      </c>
      <c r="D14" s="26" t="s">
        <v>52</v>
      </c>
      <c r="E14" s="32">
        <f t="shared" si="0"/>
        <v>3773</v>
      </c>
      <c r="F14" s="33">
        <v>9432</v>
      </c>
    </row>
    <row r="15" spans="1:6" x14ac:dyDescent="0.25">
      <c r="A15" s="18">
        <v>12</v>
      </c>
      <c r="B15" s="19" t="s">
        <v>346</v>
      </c>
      <c r="C15" s="19" t="s">
        <v>347</v>
      </c>
      <c r="D15" s="19" t="s">
        <v>42</v>
      </c>
      <c r="E15" s="30">
        <f t="shared" si="0"/>
        <v>680</v>
      </c>
      <c r="F15" s="31">
        <v>1699</v>
      </c>
    </row>
    <row r="16" spans="1:6" x14ac:dyDescent="0.25">
      <c r="A16" s="23">
        <v>13</v>
      </c>
      <c r="B16" s="8" t="s">
        <v>346</v>
      </c>
      <c r="C16" s="8" t="s">
        <v>347</v>
      </c>
      <c r="D16" s="8" t="s">
        <v>52</v>
      </c>
      <c r="E16" s="6">
        <f t="shared" si="0"/>
        <v>2247</v>
      </c>
      <c r="F16" s="35">
        <v>5616</v>
      </c>
    </row>
    <row r="17" spans="1:6" ht="15.75" thickBot="1" x14ac:dyDescent="0.3">
      <c r="A17" s="25">
        <v>14</v>
      </c>
      <c r="B17" s="26" t="s">
        <v>346</v>
      </c>
      <c r="C17" s="26" t="s">
        <v>347</v>
      </c>
      <c r="D17" s="26" t="s">
        <v>49</v>
      </c>
      <c r="E17" s="32">
        <f t="shared" si="0"/>
        <v>1158</v>
      </c>
      <c r="F17" s="33">
        <v>2894</v>
      </c>
    </row>
    <row r="18" spans="1:6" x14ac:dyDescent="0.25">
      <c r="A18" s="18">
        <v>15</v>
      </c>
      <c r="B18" s="19" t="s">
        <v>348</v>
      </c>
      <c r="C18" s="19" t="s">
        <v>349</v>
      </c>
      <c r="D18" s="19" t="s">
        <v>42</v>
      </c>
      <c r="E18" s="30">
        <f t="shared" si="0"/>
        <v>1008</v>
      </c>
      <c r="F18" s="31">
        <v>2520</v>
      </c>
    </row>
    <row r="19" spans="1:6" x14ac:dyDescent="0.25">
      <c r="A19" s="23">
        <v>16</v>
      </c>
      <c r="B19" s="8" t="s">
        <v>348</v>
      </c>
      <c r="C19" s="8" t="s">
        <v>349</v>
      </c>
      <c r="D19" s="8" t="s">
        <v>46</v>
      </c>
      <c r="E19" s="6">
        <f t="shared" si="0"/>
        <v>64</v>
      </c>
      <c r="F19" s="35">
        <v>158</v>
      </c>
    </row>
    <row r="20" spans="1:6" x14ac:dyDescent="0.25">
      <c r="A20" s="23">
        <v>17</v>
      </c>
      <c r="B20" s="8" t="s">
        <v>348</v>
      </c>
      <c r="C20" s="8" t="s">
        <v>349</v>
      </c>
      <c r="D20" s="8" t="s">
        <v>126</v>
      </c>
      <c r="E20" s="6">
        <f t="shared" si="0"/>
        <v>12</v>
      </c>
      <c r="F20" s="35">
        <v>28</v>
      </c>
    </row>
    <row r="21" spans="1:6" x14ac:dyDescent="0.25">
      <c r="A21" s="23">
        <v>18</v>
      </c>
      <c r="B21" s="8" t="s">
        <v>348</v>
      </c>
      <c r="C21" s="8" t="s">
        <v>349</v>
      </c>
      <c r="D21" s="8" t="s">
        <v>40</v>
      </c>
      <c r="E21" s="6">
        <f t="shared" si="0"/>
        <v>6</v>
      </c>
      <c r="F21" s="35">
        <v>14</v>
      </c>
    </row>
    <row r="22" spans="1:6" x14ac:dyDescent="0.25">
      <c r="A22" s="23">
        <v>19</v>
      </c>
      <c r="B22" s="8" t="s">
        <v>348</v>
      </c>
      <c r="C22" s="8" t="s">
        <v>349</v>
      </c>
      <c r="D22" s="8" t="s">
        <v>47</v>
      </c>
      <c r="E22" s="6">
        <f t="shared" si="0"/>
        <v>6</v>
      </c>
      <c r="F22" s="35">
        <v>14</v>
      </c>
    </row>
    <row r="23" spans="1:6" x14ac:dyDescent="0.25">
      <c r="A23" s="23">
        <v>20</v>
      </c>
      <c r="B23" s="8" t="s">
        <v>348</v>
      </c>
      <c r="C23" s="8" t="s">
        <v>349</v>
      </c>
      <c r="D23" s="8" t="s">
        <v>41</v>
      </c>
      <c r="E23" s="6">
        <f t="shared" si="0"/>
        <v>1008</v>
      </c>
      <c r="F23" s="35">
        <v>2520</v>
      </c>
    </row>
    <row r="24" spans="1:6" x14ac:dyDescent="0.25">
      <c r="A24" s="23">
        <v>21</v>
      </c>
      <c r="B24" s="8" t="s">
        <v>348</v>
      </c>
      <c r="C24" s="8" t="s">
        <v>349</v>
      </c>
      <c r="D24" s="8" t="s">
        <v>39</v>
      </c>
      <c r="E24" s="6">
        <f t="shared" si="0"/>
        <v>5213</v>
      </c>
      <c r="F24" s="35">
        <v>13032</v>
      </c>
    </row>
    <row r="25" spans="1:6" ht="15.75" thickBot="1" x14ac:dyDescent="0.3">
      <c r="A25" s="25">
        <v>22</v>
      </c>
      <c r="B25" s="26" t="s">
        <v>348</v>
      </c>
      <c r="C25" s="26" t="s">
        <v>349</v>
      </c>
      <c r="D25" s="26" t="s">
        <v>52</v>
      </c>
      <c r="E25" s="32">
        <f t="shared" si="0"/>
        <v>3992</v>
      </c>
      <c r="F25" s="33">
        <v>9979</v>
      </c>
    </row>
    <row r="26" spans="1:6" x14ac:dyDescent="0.25">
      <c r="A26" s="18">
        <v>23</v>
      </c>
      <c r="B26" s="19" t="s">
        <v>350</v>
      </c>
      <c r="C26" s="19" t="s">
        <v>351</v>
      </c>
      <c r="D26" s="19" t="s">
        <v>42</v>
      </c>
      <c r="E26" s="30">
        <f t="shared" si="0"/>
        <v>1463</v>
      </c>
      <c r="F26" s="31">
        <v>3657</v>
      </c>
    </row>
    <row r="27" spans="1:6" x14ac:dyDescent="0.25">
      <c r="A27" s="23">
        <v>24</v>
      </c>
      <c r="B27" s="8" t="s">
        <v>350</v>
      </c>
      <c r="C27" s="8" t="s">
        <v>351</v>
      </c>
      <c r="D27" s="8" t="s">
        <v>46</v>
      </c>
      <c r="E27" s="6">
        <f t="shared" si="0"/>
        <v>75</v>
      </c>
      <c r="F27" s="35">
        <v>187</v>
      </c>
    </row>
    <row r="28" spans="1:6" x14ac:dyDescent="0.25">
      <c r="A28" s="23">
        <v>25</v>
      </c>
      <c r="B28" s="8" t="s">
        <v>350</v>
      </c>
      <c r="C28" s="8" t="s">
        <v>351</v>
      </c>
      <c r="D28" s="29" t="s">
        <v>126</v>
      </c>
      <c r="E28" s="6">
        <f t="shared" si="0"/>
        <v>23</v>
      </c>
      <c r="F28" s="35">
        <v>57</v>
      </c>
    </row>
    <row r="29" spans="1:6" x14ac:dyDescent="0.25">
      <c r="A29" s="23">
        <v>26</v>
      </c>
      <c r="B29" s="8" t="s">
        <v>350</v>
      </c>
      <c r="C29" s="8" t="s">
        <v>351</v>
      </c>
      <c r="D29" s="29" t="s">
        <v>52</v>
      </c>
      <c r="E29" s="6">
        <f t="shared" si="0"/>
        <v>1521</v>
      </c>
      <c r="F29" s="35">
        <v>3801</v>
      </c>
    </row>
    <row r="30" spans="1:6" x14ac:dyDescent="0.25">
      <c r="A30" s="23">
        <v>27</v>
      </c>
      <c r="B30" s="8" t="s">
        <v>350</v>
      </c>
      <c r="C30" s="8" t="s">
        <v>351</v>
      </c>
      <c r="D30" s="29" t="s">
        <v>38</v>
      </c>
      <c r="E30" s="6">
        <f t="shared" si="0"/>
        <v>4384</v>
      </c>
      <c r="F30" s="35">
        <v>10958</v>
      </c>
    </row>
    <row r="31" spans="1:6" x14ac:dyDescent="0.25">
      <c r="A31" s="23">
        <v>28</v>
      </c>
      <c r="B31" s="8" t="s">
        <v>350</v>
      </c>
      <c r="C31" s="8" t="s">
        <v>351</v>
      </c>
      <c r="D31" s="29" t="s">
        <v>39</v>
      </c>
      <c r="E31" s="6">
        <f t="shared" si="0"/>
        <v>5501</v>
      </c>
      <c r="F31" s="35">
        <v>13752</v>
      </c>
    </row>
    <row r="32" spans="1:6" x14ac:dyDescent="0.25">
      <c r="A32" s="23">
        <v>29</v>
      </c>
      <c r="B32" s="8" t="s">
        <v>350</v>
      </c>
      <c r="C32" s="8" t="s">
        <v>351</v>
      </c>
      <c r="D32" s="29" t="s">
        <v>40</v>
      </c>
      <c r="E32" s="6">
        <f t="shared" si="0"/>
        <v>46</v>
      </c>
      <c r="F32" s="35">
        <v>115</v>
      </c>
    </row>
    <row r="33" spans="1:6" x14ac:dyDescent="0.25">
      <c r="A33" s="23">
        <v>30</v>
      </c>
      <c r="B33" s="8" t="s">
        <v>350</v>
      </c>
      <c r="C33" s="8" t="s">
        <v>351</v>
      </c>
      <c r="D33" s="29" t="s">
        <v>47</v>
      </c>
      <c r="E33" s="6">
        <f t="shared" si="0"/>
        <v>46</v>
      </c>
      <c r="F33" s="35">
        <v>115</v>
      </c>
    </row>
    <row r="34" spans="1:6" x14ac:dyDescent="0.25">
      <c r="A34" s="23">
        <v>31</v>
      </c>
      <c r="B34" s="8" t="s">
        <v>350</v>
      </c>
      <c r="C34" s="8" t="s">
        <v>351</v>
      </c>
      <c r="D34" s="29" t="s">
        <v>41</v>
      </c>
      <c r="E34" s="6">
        <f t="shared" si="0"/>
        <v>1671</v>
      </c>
      <c r="F34" s="35">
        <v>4176</v>
      </c>
    </row>
    <row r="35" spans="1:6" x14ac:dyDescent="0.25">
      <c r="A35" s="23">
        <v>32</v>
      </c>
      <c r="B35" s="8" t="s">
        <v>350</v>
      </c>
      <c r="C35" s="8" t="s">
        <v>351</v>
      </c>
      <c r="D35" s="29" t="s">
        <v>48</v>
      </c>
      <c r="E35" s="6">
        <f t="shared" si="0"/>
        <v>288</v>
      </c>
      <c r="F35" s="35">
        <v>720</v>
      </c>
    </row>
    <row r="36" spans="1:6" x14ac:dyDescent="0.25">
      <c r="A36" s="23">
        <v>33</v>
      </c>
      <c r="B36" s="8" t="s">
        <v>350</v>
      </c>
      <c r="C36" s="8" t="s">
        <v>351</v>
      </c>
      <c r="D36" s="29" t="s">
        <v>64</v>
      </c>
      <c r="E36" s="6">
        <f t="shared" si="0"/>
        <v>288</v>
      </c>
      <c r="F36" s="35">
        <v>720</v>
      </c>
    </row>
    <row r="37" spans="1:6" x14ac:dyDescent="0.25">
      <c r="A37" s="23">
        <v>34</v>
      </c>
      <c r="B37" s="8" t="s">
        <v>350</v>
      </c>
      <c r="C37" s="8" t="s">
        <v>351</v>
      </c>
      <c r="D37" s="29" t="s">
        <v>65</v>
      </c>
      <c r="E37" s="6">
        <f t="shared" si="0"/>
        <v>6</v>
      </c>
      <c r="F37" s="35">
        <v>14</v>
      </c>
    </row>
    <row r="38" spans="1:6" x14ac:dyDescent="0.25">
      <c r="A38" s="23">
        <v>35</v>
      </c>
      <c r="B38" s="8" t="s">
        <v>350</v>
      </c>
      <c r="C38" s="8" t="s">
        <v>351</v>
      </c>
      <c r="D38" s="29" t="s">
        <v>52</v>
      </c>
      <c r="E38" s="6">
        <f t="shared" si="0"/>
        <v>2258</v>
      </c>
      <c r="F38" s="35">
        <v>5644</v>
      </c>
    </row>
    <row r="39" spans="1:6" ht="15.75" thickBot="1" x14ac:dyDescent="0.3">
      <c r="A39" s="25">
        <v>36</v>
      </c>
      <c r="B39" s="26" t="s">
        <v>350</v>
      </c>
      <c r="C39" s="26" t="s">
        <v>351</v>
      </c>
      <c r="D39" s="51" t="s">
        <v>49</v>
      </c>
      <c r="E39" s="32">
        <f t="shared" si="0"/>
        <v>542</v>
      </c>
      <c r="F39" s="33">
        <v>1353</v>
      </c>
    </row>
  </sheetData>
  <mergeCells count="3">
    <mergeCell ref="E1:F1"/>
    <mergeCell ref="E2:F2"/>
    <mergeCell ref="A1:D1"/>
  </mergeCells>
  <conditionalFormatting sqref="E4:F39">
    <cfRule type="notContainsText" dxfId="11" priority="1" operator="notContains" text="REGISTRAR CONSUMO REAL PRIMER TRIMESTRE">
      <formula>ISERROR(SEARCH("REGISTRAR CONSUMO REAL PRIMER TRIMESTRE",E4))</formula>
    </cfRule>
    <cfRule type="containsText" dxfId="10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71757-8726-44AF-AE09-57897F83BBD9}">
  <dimension ref="A1:F18"/>
  <sheetViews>
    <sheetView workbookViewId="0">
      <selection activeCell="B4" sqref="B4:C18"/>
    </sheetView>
  </sheetViews>
  <sheetFormatPr baseColWidth="10" defaultColWidth="11.42578125" defaultRowHeight="15" x14ac:dyDescent="0.25"/>
  <cols>
    <col min="1" max="1" width="11.42578125" style="8"/>
    <col min="2" max="2" width="28.140625" style="8" customWidth="1"/>
    <col min="3" max="3" width="52.7109375" style="8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352</v>
      </c>
      <c r="C4" s="19" t="s">
        <v>353</v>
      </c>
      <c r="D4" s="19" t="s">
        <v>42</v>
      </c>
      <c r="E4" s="30">
        <f t="shared" ref="E4:E18" si="0">ROUNDUP((F4*0.4),0)</f>
        <v>645</v>
      </c>
      <c r="F4" s="31">
        <v>1612</v>
      </c>
    </row>
    <row r="5" spans="1:6" x14ac:dyDescent="0.25">
      <c r="A5" s="23">
        <v>2</v>
      </c>
      <c r="B5" s="8" t="s">
        <v>352</v>
      </c>
      <c r="C5" s="8" t="s">
        <v>353</v>
      </c>
      <c r="D5" s="8" t="s">
        <v>38</v>
      </c>
      <c r="E5" s="6">
        <f t="shared" si="0"/>
        <v>853</v>
      </c>
      <c r="F5" s="35">
        <v>2131</v>
      </c>
    </row>
    <row r="6" spans="1:6" x14ac:dyDescent="0.25">
      <c r="A6" s="23">
        <v>3</v>
      </c>
      <c r="B6" s="8" t="s">
        <v>352</v>
      </c>
      <c r="C6" s="8" t="s">
        <v>353</v>
      </c>
      <c r="D6" s="8" t="s">
        <v>39</v>
      </c>
      <c r="E6" s="6">
        <f t="shared" si="0"/>
        <v>784</v>
      </c>
      <c r="F6" s="35">
        <v>1958</v>
      </c>
    </row>
    <row r="7" spans="1:6" x14ac:dyDescent="0.25">
      <c r="A7" s="23">
        <v>4</v>
      </c>
      <c r="B7" s="8" t="s">
        <v>352</v>
      </c>
      <c r="C7" s="8" t="s">
        <v>353</v>
      </c>
      <c r="D7" s="8" t="s">
        <v>38</v>
      </c>
      <c r="E7" s="6">
        <f t="shared" si="0"/>
        <v>1705</v>
      </c>
      <c r="F7" s="35">
        <v>4262</v>
      </c>
    </row>
    <row r="8" spans="1:6" x14ac:dyDescent="0.25">
      <c r="A8" s="23">
        <v>5</v>
      </c>
      <c r="B8" s="8" t="s">
        <v>352</v>
      </c>
      <c r="C8" s="8" t="s">
        <v>353</v>
      </c>
      <c r="D8" s="8" t="s">
        <v>47</v>
      </c>
      <c r="E8" s="6">
        <f t="shared" si="0"/>
        <v>6</v>
      </c>
      <c r="F8" s="35">
        <v>14</v>
      </c>
    </row>
    <row r="9" spans="1:6" x14ac:dyDescent="0.25">
      <c r="A9" s="23">
        <v>6</v>
      </c>
      <c r="B9" s="8" t="s">
        <v>352</v>
      </c>
      <c r="C9" s="8" t="s">
        <v>353</v>
      </c>
      <c r="D9" s="8" t="s">
        <v>41</v>
      </c>
      <c r="E9" s="6">
        <f t="shared" si="0"/>
        <v>6</v>
      </c>
      <c r="F9" s="35">
        <v>14</v>
      </c>
    </row>
    <row r="10" spans="1:6" x14ac:dyDescent="0.25">
      <c r="A10" s="23">
        <v>7</v>
      </c>
      <c r="B10" s="8" t="s">
        <v>352</v>
      </c>
      <c r="C10" s="8" t="s">
        <v>353</v>
      </c>
      <c r="D10" s="8" t="s">
        <v>48</v>
      </c>
      <c r="E10" s="6">
        <f t="shared" si="0"/>
        <v>87</v>
      </c>
      <c r="F10" s="35">
        <v>216</v>
      </c>
    </row>
    <row r="11" spans="1:6" ht="15.75" thickBot="1" x14ac:dyDescent="0.3">
      <c r="A11" s="25">
        <v>8</v>
      </c>
      <c r="B11" s="26" t="s">
        <v>352</v>
      </c>
      <c r="C11" s="26" t="s">
        <v>353</v>
      </c>
      <c r="D11" s="26" t="s">
        <v>64</v>
      </c>
      <c r="E11" s="32">
        <f t="shared" si="0"/>
        <v>87</v>
      </c>
      <c r="F11" s="33">
        <v>216</v>
      </c>
    </row>
    <row r="12" spans="1:6" x14ac:dyDescent="0.25">
      <c r="A12" s="18">
        <v>9</v>
      </c>
      <c r="B12" s="19" t="s">
        <v>354</v>
      </c>
      <c r="C12" s="19" t="s">
        <v>355</v>
      </c>
      <c r="D12" s="19" t="s">
        <v>38</v>
      </c>
      <c r="E12" s="30">
        <f t="shared" si="0"/>
        <v>1624</v>
      </c>
      <c r="F12" s="31">
        <v>4060</v>
      </c>
    </row>
    <row r="13" spans="1:6" x14ac:dyDescent="0.25">
      <c r="A13" s="23">
        <v>10</v>
      </c>
      <c r="B13" s="8" t="s">
        <v>354</v>
      </c>
      <c r="C13" s="8" t="s">
        <v>355</v>
      </c>
      <c r="D13" s="8" t="s">
        <v>42</v>
      </c>
      <c r="E13" s="6">
        <f t="shared" si="0"/>
        <v>1077</v>
      </c>
      <c r="F13" s="35">
        <v>2692</v>
      </c>
    </row>
    <row r="14" spans="1:6" x14ac:dyDescent="0.25">
      <c r="A14" s="23">
        <v>11</v>
      </c>
      <c r="B14" s="8" t="s">
        <v>354</v>
      </c>
      <c r="C14" s="8" t="s">
        <v>355</v>
      </c>
      <c r="D14" s="8" t="s">
        <v>38</v>
      </c>
      <c r="E14" s="6">
        <f t="shared" si="0"/>
        <v>2466</v>
      </c>
      <c r="F14" s="35">
        <v>6163</v>
      </c>
    </row>
    <row r="15" spans="1:6" ht="15.75" thickBot="1" x14ac:dyDescent="0.3">
      <c r="A15" s="25">
        <v>12</v>
      </c>
      <c r="B15" s="26" t="s">
        <v>354</v>
      </c>
      <c r="C15" s="26" t="s">
        <v>355</v>
      </c>
      <c r="D15" s="26" t="s">
        <v>49</v>
      </c>
      <c r="E15" s="32">
        <f t="shared" si="0"/>
        <v>2932</v>
      </c>
      <c r="F15" s="33">
        <v>7329</v>
      </c>
    </row>
    <row r="16" spans="1:6" x14ac:dyDescent="0.25">
      <c r="A16" s="18">
        <v>13</v>
      </c>
      <c r="B16" s="19" t="s">
        <v>356</v>
      </c>
      <c r="C16" s="19" t="s">
        <v>357</v>
      </c>
      <c r="D16" s="19" t="s">
        <v>49</v>
      </c>
      <c r="E16" s="30">
        <f t="shared" si="0"/>
        <v>893</v>
      </c>
      <c r="F16" s="31">
        <v>2232</v>
      </c>
    </row>
    <row r="17" spans="1:6" x14ac:dyDescent="0.25">
      <c r="A17" s="23">
        <v>14</v>
      </c>
      <c r="B17" s="8" t="s">
        <v>356</v>
      </c>
      <c r="C17" s="8" t="s">
        <v>357</v>
      </c>
      <c r="D17" s="8" t="s">
        <v>52</v>
      </c>
      <c r="E17" s="6">
        <f t="shared" si="0"/>
        <v>1970</v>
      </c>
      <c r="F17" s="35">
        <v>4924</v>
      </c>
    </row>
    <row r="18" spans="1:6" ht="15.75" thickBot="1" x14ac:dyDescent="0.3">
      <c r="A18" s="25">
        <v>15</v>
      </c>
      <c r="B18" s="26" t="s">
        <v>356</v>
      </c>
      <c r="C18" s="26" t="s">
        <v>357</v>
      </c>
      <c r="D18" s="26" t="s">
        <v>42</v>
      </c>
      <c r="E18" s="32">
        <f t="shared" si="0"/>
        <v>812</v>
      </c>
      <c r="F18" s="33">
        <v>2030</v>
      </c>
    </row>
  </sheetData>
  <mergeCells count="3">
    <mergeCell ref="E1:F1"/>
    <mergeCell ref="E2:F2"/>
    <mergeCell ref="A1:D1"/>
  </mergeCells>
  <phoneticPr fontId="11" type="noConversion"/>
  <conditionalFormatting sqref="E4:F18">
    <cfRule type="notContainsText" dxfId="9" priority="1" operator="notContains" text="REGISTRAR CONSUMO REAL PRIMER TRIMESTRE">
      <formula>ISERROR(SEARCH("REGISTRAR CONSUMO REAL PRIMER TRIMESTRE",E4))</formula>
    </cfRule>
    <cfRule type="containsText" dxfId="8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7A92-8BB1-45BC-9395-4602D6414F69}">
  <dimension ref="A1:F73"/>
  <sheetViews>
    <sheetView topLeftCell="A51" workbookViewId="0">
      <selection activeCell="B4" sqref="B4:C73"/>
    </sheetView>
  </sheetViews>
  <sheetFormatPr baseColWidth="10" defaultColWidth="11.42578125" defaultRowHeight="15" x14ac:dyDescent="0.25"/>
  <cols>
    <col min="1" max="1" width="11.42578125" style="8"/>
    <col min="2" max="2" width="17" style="8" customWidth="1"/>
    <col min="3" max="3" width="73" style="8" bestFit="1" customWidth="1"/>
    <col min="4" max="4" width="99.285156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358</v>
      </c>
      <c r="C4" s="19" t="s">
        <v>359</v>
      </c>
      <c r="D4" s="19" t="s">
        <v>241</v>
      </c>
      <c r="E4" s="30">
        <f t="shared" ref="E4:E62" si="0">ROUNDUP((F4*0.4),0)</f>
        <v>73</v>
      </c>
      <c r="F4" s="31">
        <v>182.4</v>
      </c>
    </row>
    <row r="5" spans="1:6" x14ac:dyDescent="0.25">
      <c r="A5" s="23">
        <v>2</v>
      </c>
      <c r="B5" s="8" t="s">
        <v>358</v>
      </c>
      <c r="C5" s="8" t="s">
        <v>359</v>
      </c>
      <c r="D5" s="8" t="s">
        <v>301</v>
      </c>
      <c r="E5" s="6">
        <f t="shared" si="0"/>
        <v>292</v>
      </c>
      <c r="F5" s="35">
        <v>729.6</v>
      </c>
    </row>
    <row r="6" spans="1:6" x14ac:dyDescent="0.25">
      <c r="A6" s="23">
        <v>3</v>
      </c>
      <c r="B6" s="8" t="s">
        <v>358</v>
      </c>
      <c r="C6" s="8" t="s">
        <v>359</v>
      </c>
      <c r="D6" s="8" t="s">
        <v>243</v>
      </c>
      <c r="E6" s="6">
        <f t="shared" si="0"/>
        <v>5782</v>
      </c>
      <c r="F6" s="35">
        <v>14452.8</v>
      </c>
    </row>
    <row r="7" spans="1:6" x14ac:dyDescent="0.25">
      <c r="A7" s="23">
        <v>4</v>
      </c>
      <c r="B7" s="8" t="s">
        <v>358</v>
      </c>
      <c r="C7" s="8" t="s">
        <v>359</v>
      </c>
      <c r="D7" s="8" t="s">
        <v>38</v>
      </c>
      <c r="E7" s="6">
        <f t="shared" si="0"/>
        <v>2591</v>
      </c>
      <c r="F7" s="35">
        <v>6475.2</v>
      </c>
    </row>
    <row r="8" spans="1:6" x14ac:dyDescent="0.25">
      <c r="A8" s="23">
        <v>5</v>
      </c>
      <c r="B8" s="8" t="s">
        <v>358</v>
      </c>
      <c r="C8" s="8" t="s">
        <v>359</v>
      </c>
      <c r="D8" s="8" t="s">
        <v>300</v>
      </c>
      <c r="E8" s="6">
        <f t="shared" si="0"/>
        <v>2591</v>
      </c>
      <c r="F8" s="35">
        <v>6475.2</v>
      </c>
    </row>
    <row r="9" spans="1:6" x14ac:dyDescent="0.25">
      <c r="A9" s="23">
        <v>6</v>
      </c>
      <c r="B9" s="8" t="s">
        <v>358</v>
      </c>
      <c r="C9" s="8" t="s">
        <v>359</v>
      </c>
      <c r="D9" s="8" t="s">
        <v>299</v>
      </c>
      <c r="E9" s="6">
        <f t="shared" si="0"/>
        <v>4</v>
      </c>
      <c r="F9" s="35">
        <v>9.6</v>
      </c>
    </row>
    <row r="10" spans="1:6" x14ac:dyDescent="0.25">
      <c r="A10" s="23">
        <v>7</v>
      </c>
      <c r="B10" s="8" t="s">
        <v>358</v>
      </c>
      <c r="C10" s="8" t="s">
        <v>359</v>
      </c>
      <c r="D10" s="8" t="s">
        <v>325</v>
      </c>
      <c r="E10" s="6">
        <f t="shared" si="0"/>
        <v>292</v>
      </c>
      <c r="F10" s="35">
        <v>729.6</v>
      </c>
    </row>
    <row r="11" spans="1:6" x14ac:dyDescent="0.25">
      <c r="A11" s="23">
        <v>8</v>
      </c>
      <c r="B11" s="8" t="s">
        <v>358</v>
      </c>
      <c r="C11" s="8" t="s">
        <v>359</v>
      </c>
      <c r="D11" s="8" t="s">
        <v>189</v>
      </c>
      <c r="E11" s="6">
        <f t="shared" si="0"/>
        <v>112</v>
      </c>
      <c r="F11" s="35">
        <v>278.39999999999998</v>
      </c>
    </row>
    <row r="12" spans="1:6" x14ac:dyDescent="0.25">
      <c r="A12" s="23">
        <v>9</v>
      </c>
      <c r="B12" s="8" t="s">
        <v>358</v>
      </c>
      <c r="C12" s="8" t="s">
        <v>359</v>
      </c>
      <c r="D12" s="8" t="s">
        <v>42</v>
      </c>
      <c r="E12" s="6">
        <f t="shared" si="0"/>
        <v>4152</v>
      </c>
      <c r="F12" s="35">
        <v>10377.6</v>
      </c>
    </row>
    <row r="13" spans="1:6" ht="15.75" thickBot="1" x14ac:dyDescent="0.3">
      <c r="A13" s="25">
        <v>10</v>
      </c>
      <c r="B13" s="26" t="s">
        <v>358</v>
      </c>
      <c r="C13" s="26" t="s">
        <v>359</v>
      </c>
      <c r="D13" s="26" t="s">
        <v>242</v>
      </c>
      <c r="E13" s="32">
        <f t="shared" si="0"/>
        <v>1270</v>
      </c>
      <c r="F13" s="33">
        <v>3172.7999999999997</v>
      </c>
    </row>
    <row r="14" spans="1:6" x14ac:dyDescent="0.25">
      <c r="A14" s="18">
        <v>11</v>
      </c>
      <c r="B14" s="19" t="s">
        <v>360</v>
      </c>
      <c r="C14" s="19" t="s">
        <v>361</v>
      </c>
      <c r="D14" s="19" t="s">
        <v>243</v>
      </c>
      <c r="E14" s="30">
        <f t="shared" si="0"/>
        <v>3456</v>
      </c>
      <c r="F14" s="31">
        <v>8640</v>
      </c>
    </row>
    <row r="15" spans="1:6" x14ac:dyDescent="0.25">
      <c r="A15" s="23">
        <v>12</v>
      </c>
      <c r="B15" s="8" t="s">
        <v>360</v>
      </c>
      <c r="C15" s="8" t="s">
        <v>361</v>
      </c>
      <c r="D15" s="8" t="s">
        <v>300</v>
      </c>
      <c r="E15" s="6">
        <f t="shared" si="0"/>
        <v>3456</v>
      </c>
      <c r="F15" s="35">
        <v>8640</v>
      </c>
    </row>
    <row r="16" spans="1:6" x14ac:dyDescent="0.25">
      <c r="A16" s="23">
        <v>13</v>
      </c>
      <c r="B16" s="8" t="s">
        <v>360</v>
      </c>
      <c r="C16" s="8" t="s">
        <v>361</v>
      </c>
      <c r="D16" s="8" t="s">
        <v>301</v>
      </c>
      <c r="E16" s="6">
        <f t="shared" si="0"/>
        <v>3456</v>
      </c>
      <c r="F16" s="35">
        <v>8640</v>
      </c>
    </row>
    <row r="17" spans="1:6" x14ac:dyDescent="0.25">
      <c r="A17" s="23">
        <v>14</v>
      </c>
      <c r="B17" s="8" t="s">
        <v>360</v>
      </c>
      <c r="C17" s="8" t="s">
        <v>361</v>
      </c>
      <c r="D17" s="8" t="s">
        <v>325</v>
      </c>
      <c r="E17" s="6">
        <f t="shared" si="0"/>
        <v>3456</v>
      </c>
      <c r="F17" s="35">
        <v>8640</v>
      </c>
    </row>
    <row r="18" spans="1:6" x14ac:dyDescent="0.25">
      <c r="A18" s="23">
        <v>15</v>
      </c>
      <c r="B18" s="8" t="s">
        <v>360</v>
      </c>
      <c r="C18" s="8" t="s">
        <v>361</v>
      </c>
      <c r="D18" s="8" t="s">
        <v>38</v>
      </c>
      <c r="E18" s="6">
        <f t="shared" si="0"/>
        <v>3456</v>
      </c>
      <c r="F18" s="35">
        <v>8640</v>
      </c>
    </row>
    <row r="19" spans="1:6" x14ac:dyDescent="0.25">
      <c r="A19" s="23">
        <v>16</v>
      </c>
      <c r="B19" s="8" t="s">
        <v>360</v>
      </c>
      <c r="C19" s="8" t="s">
        <v>361</v>
      </c>
      <c r="D19" s="8" t="s">
        <v>38</v>
      </c>
      <c r="E19" s="6">
        <f t="shared" si="0"/>
        <v>3929</v>
      </c>
      <c r="F19" s="35">
        <v>9820.7999999999993</v>
      </c>
    </row>
    <row r="20" spans="1:6" ht="15.75" thickBot="1" x14ac:dyDescent="0.3">
      <c r="A20" s="25">
        <v>17</v>
      </c>
      <c r="B20" s="26" t="s">
        <v>360</v>
      </c>
      <c r="C20" s="26" t="s">
        <v>361</v>
      </c>
      <c r="D20" s="26" t="s">
        <v>42</v>
      </c>
      <c r="E20" s="32">
        <f t="shared" si="0"/>
        <v>3929</v>
      </c>
      <c r="F20" s="33">
        <v>9820.7999999999993</v>
      </c>
    </row>
    <row r="21" spans="1:6" x14ac:dyDescent="0.25">
      <c r="A21" s="18">
        <v>18</v>
      </c>
      <c r="B21" s="19" t="s">
        <v>362</v>
      </c>
      <c r="C21" s="19" t="s">
        <v>363</v>
      </c>
      <c r="D21" s="19" t="s">
        <v>42</v>
      </c>
      <c r="E21" s="30">
        <f t="shared" si="0"/>
        <v>1066</v>
      </c>
      <c r="F21" s="31">
        <v>2664</v>
      </c>
    </row>
    <row r="22" spans="1:6" x14ac:dyDescent="0.25">
      <c r="A22" s="23">
        <v>19</v>
      </c>
      <c r="B22" s="8" t="s">
        <v>362</v>
      </c>
      <c r="C22" s="8" t="s">
        <v>363</v>
      </c>
      <c r="D22" s="8" t="s">
        <v>189</v>
      </c>
      <c r="E22" s="6">
        <f t="shared" si="0"/>
        <v>3940</v>
      </c>
      <c r="F22" s="35">
        <v>9849.6</v>
      </c>
    </row>
    <row r="23" spans="1:6" x14ac:dyDescent="0.25">
      <c r="A23" s="23">
        <v>20</v>
      </c>
      <c r="B23" s="8" t="s">
        <v>362</v>
      </c>
      <c r="C23" s="8" t="s">
        <v>363</v>
      </c>
      <c r="D23" s="8" t="s">
        <v>190</v>
      </c>
      <c r="E23" s="6">
        <f t="shared" si="0"/>
        <v>1314</v>
      </c>
      <c r="F23" s="35">
        <v>3283.2</v>
      </c>
    </row>
    <row r="24" spans="1:6" ht="15.75" thickBot="1" x14ac:dyDescent="0.3">
      <c r="A24" s="25">
        <v>21</v>
      </c>
      <c r="B24" s="26" t="s">
        <v>362</v>
      </c>
      <c r="C24" s="26" t="s">
        <v>363</v>
      </c>
      <c r="D24" s="26" t="s">
        <v>189</v>
      </c>
      <c r="E24" s="32">
        <f t="shared" si="0"/>
        <v>874</v>
      </c>
      <c r="F24" s="33">
        <v>2184</v>
      </c>
    </row>
    <row r="25" spans="1:6" x14ac:dyDescent="0.25">
      <c r="A25" s="18">
        <v>22</v>
      </c>
      <c r="B25" s="19" t="s">
        <v>364</v>
      </c>
      <c r="C25" s="19" t="s">
        <v>365</v>
      </c>
      <c r="D25" s="19" t="s">
        <v>38</v>
      </c>
      <c r="E25" s="30">
        <f t="shared" si="0"/>
        <v>4553</v>
      </c>
      <c r="F25" s="31">
        <v>11380.8</v>
      </c>
    </row>
    <row r="26" spans="1:6" x14ac:dyDescent="0.25">
      <c r="A26" s="23">
        <v>23</v>
      </c>
      <c r="B26" s="8" t="s">
        <v>364</v>
      </c>
      <c r="C26" s="8" t="s">
        <v>365</v>
      </c>
      <c r="D26" s="8" t="s">
        <v>243</v>
      </c>
      <c r="E26" s="6">
        <f t="shared" si="0"/>
        <v>4416</v>
      </c>
      <c r="F26" s="35">
        <v>11040</v>
      </c>
    </row>
    <row r="27" spans="1:6" x14ac:dyDescent="0.25">
      <c r="A27" s="23">
        <v>24</v>
      </c>
      <c r="B27" s="8" t="s">
        <v>364</v>
      </c>
      <c r="C27" s="8" t="s">
        <v>365</v>
      </c>
      <c r="D27" s="8" t="s">
        <v>301</v>
      </c>
      <c r="E27" s="6">
        <f t="shared" si="0"/>
        <v>4416</v>
      </c>
      <c r="F27" s="35">
        <v>11040</v>
      </c>
    </row>
    <row r="28" spans="1:6" x14ac:dyDescent="0.25">
      <c r="A28" s="23">
        <v>25</v>
      </c>
      <c r="B28" s="8" t="s">
        <v>364</v>
      </c>
      <c r="C28" s="8" t="s">
        <v>365</v>
      </c>
      <c r="D28" s="8" t="s">
        <v>325</v>
      </c>
      <c r="E28" s="6">
        <f t="shared" si="0"/>
        <v>4416</v>
      </c>
      <c r="F28" s="35">
        <v>11040</v>
      </c>
    </row>
    <row r="29" spans="1:6" x14ac:dyDescent="0.25">
      <c r="A29" s="23">
        <v>26</v>
      </c>
      <c r="B29" s="8" t="s">
        <v>364</v>
      </c>
      <c r="C29" s="8" t="s">
        <v>365</v>
      </c>
      <c r="D29" s="8" t="s">
        <v>189</v>
      </c>
      <c r="E29" s="6">
        <f t="shared" si="0"/>
        <v>5338</v>
      </c>
      <c r="F29" s="35">
        <v>13344</v>
      </c>
    </row>
    <row r="30" spans="1:6" ht="15.75" thickBot="1" x14ac:dyDescent="0.3">
      <c r="A30" s="25">
        <v>27</v>
      </c>
      <c r="B30" s="26" t="s">
        <v>364</v>
      </c>
      <c r="C30" s="26" t="s">
        <v>365</v>
      </c>
      <c r="D30" s="51" t="s">
        <v>42</v>
      </c>
      <c r="E30" s="32">
        <f t="shared" si="0"/>
        <v>5338</v>
      </c>
      <c r="F30" s="33">
        <v>13344</v>
      </c>
    </row>
    <row r="31" spans="1:6" x14ac:dyDescent="0.25">
      <c r="A31" s="18">
        <v>28</v>
      </c>
      <c r="B31" s="19" t="s">
        <v>366</v>
      </c>
      <c r="C31" s="50" t="s">
        <v>367</v>
      </c>
      <c r="D31" s="50" t="s">
        <v>241</v>
      </c>
      <c r="E31" s="30">
        <f t="shared" si="0"/>
        <v>70</v>
      </c>
      <c r="F31" s="31">
        <v>172.79999999999998</v>
      </c>
    </row>
    <row r="32" spans="1:6" x14ac:dyDescent="0.25">
      <c r="A32" s="23">
        <v>29</v>
      </c>
      <c r="B32" s="8" t="s">
        <v>366</v>
      </c>
      <c r="C32" s="29" t="s">
        <v>367</v>
      </c>
      <c r="D32" s="29" t="s">
        <v>38</v>
      </c>
      <c r="E32" s="6">
        <f t="shared" si="0"/>
        <v>2331</v>
      </c>
      <c r="F32" s="35">
        <v>5827.2</v>
      </c>
    </row>
    <row r="33" spans="1:6" x14ac:dyDescent="0.25">
      <c r="A33" s="23">
        <v>30</v>
      </c>
      <c r="B33" s="8" t="s">
        <v>366</v>
      </c>
      <c r="C33" s="29" t="s">
        <v>367</v>
      </c>
      <c r="D33" s="29" t="s">
        <v>243</v>
      </c>
      <c r="E33" s="6">
        <f t="shared" si="0"/>
        <v>2352</v>
      </c>
      <c r="F33" s="35">
        <v>5880</v>
      </c>
    </row>
    <row r="34" spans="1:6" x14ac:dyDescent="0.25">
      <c r="A34" s="23">
        <v>31</v>
      </c>
      <c r="B34" s="8" t="s">
        <v>366</v>
      </c>
      <c r="C34" s="29" t="s">
        <v>367</v>
      </c>
      <c r="D34" s="29" t="s">
        <v>299</v>
      </c>
      <c r="E34" s="6">
        <f t="shared" si="0"/>
        <v>6</v>
      </c>
      <c r="F34" s="35">
        <v>14.399999999999999</v>
      </c>
    </row>
    <row r="35" spans="1:6" x14ac:dyDescent="0.25">
      <c r="A35" s="23">
        <v>32</v>
      </c>
      <c r="B35" s="8" t="s">
        <v>366</v>
      </c>
      <c r="C35" s="29" t="s">
        <v>367</v>
      </c>
      <c r="D35" s="29" t="s">
        <v>301</v>
      </c>
      <c r="E35" s="6">
        <f t="shared" si="0"/>
        <v>68</v>
      </c>
      <c r="F35" s="35">
        <v>168</v>
      </c>
    </row>
    <row r="36" spans="1:6" x14ac:dyDescent="0.25">
      <c r="A36" s="23">
        <v>33</v>
      </c>
      <c r="B36" s="8" t="s">
        <v>366</v>
      </c>
      <c r="C36" s="29" t="s">
        <v>367</v>
      </c>
      <c r="D36" s="29" t="s">
        <v>325</v>
      </c>
      <c r="E36" s="6">
        <f t="shared" si="0"/>
        <v>68</v>
      </c>
      <c r="F36" s="35">
        <v>168</v>
      </c>
    </row>
    <row r="37" spans="1:6" ht="15.75" thickBot="1" x14ac:dyDescent="0.3">
      <c r="A37" s="25">
        <v>34</v>
      </c>
      <c r="B37" s="26" t="s">
        <v>366</v>
      </c>
      <c r="C37" s="51" t="s">
        <v>367</v>
      </c>
      <c r="D37" s="51" t="s">
        <v>42</v>
      </c>
      <c r="E37" s="32">
        <f t="shared" si="0"/>
        <v>2208</v>
      </c>
      <c r="F37" s="33">
        <v>5520</v>
      </c>
    </row>
    <row r="38" spans="1:6" x14ac:dyDescent="0.25">
      <c r="A38" s="18">
        <v>35</v>
      </c>
      <c r="B38" s="19" t="s">
        <v>368</v>
      </c>
      <c r="C38" s="50" t="s">
        <v>369</v>
      </c>
      <c r="D38" s="50" t="s">
        <v>189</v>
      </c>
      <c r="E38" s="30">
        <f t="shared" si="0"/>
        <v>1759</v>
      </c>
      <c r="F38" s="31">
        <v>4396.8</v>
      </c>
    </row>
    <row r="39" spans="1:6" x14ac:dyDescent="0.25">
      <c r="A39" s="23">
        <v>36</v>
      </c>
      <c r="B39" s="8" t="s">
        <v>368</v>
      </c>
      <c r="C39" s="29" t="s">
        <v>369</v>
      </c>
      <c r="D39" s="29" t="s">
        <v>241</v>
      </c>
      <c r="E39" s="6">
        <f t="shared" si="0"/>
        <v>20</v>
      </c>
      <c r="F39" s="35">
        <v>50</v>
      </c>
    </row>
    <row r="40" spans="1:6" x14ac:dyDescent="0.25">
      <c r="A40" s="23">
        <v>37</v>
      </c>
      <c r="B40" s="8" t="s">
        <v>368</v>
      </c>
      <c r="C40" s="29" t="s">
        <v>369</v>
      </c>
      <c r="D40" s="29" t="s">
        <v>42</v>
      </c>
      <c r="E40" s="6">
        <f t="shared" si="0"/>
        <v>843</v>
      </c>
      <c r="F40" s="35">
        <v>2107.1999999999998</v>
      </c>
    </row>
    <row r="41" spans="1:6" ht="15.75" thickBot="1" x14ac:dyDescent="0.3">
      <c r="A41" s="25">
        <v>38</v>
      </c>
      <c r="B41" s="26" t="s">
        <v>368</v>
      </c>
      <c r="C41" s="51" t="s">
        <v>369</v>
      </c>
      <c r="D41" s="51" t="s">
        <v>190</v>
      </c>
      <c r="E41" s="32">
        <f t="shared" si="0"/>
        <v>793</v>
      </c>
      <c r="F41" s="33">
        <v>1982.3999999999999</v>
      </c>
    </row>
    <row r="42" spans="1:6" x14ac:dyDescent="0.25">
      <c r="A42" s="18">
        <v>39</v>
      </c>
      <c r="B42" s="19" t="s">
        <v>370</v>
      </c>
      <c r="C42" s="50" t="s">
        <v>371</v>
      </c>
      <c r="D42" s="50" t="s">
        <v>42</v>
      </c>
      <c r="E42" s="30">
        <f t="shared" si="0"/>
        <v>920</v>
      </c>
      <c r="F42" s="31">
        <v>2299.1999999999998</v>
      </c>
    </row>
    <row r="43" spans="1:6" x14ac:dyDescent="0.25">
      <c r="A43" s="23">
        <v>40</v>
      </c>
      <c r="B43" s="8" t="s">
        <v>370</v>
      </c>
      <c r="C43" s="29" t="s">
        <v>371</v>
      </c>
      <c r="D43" s="29" t="s">
        <v>38</v>
      </c>
      <c r="E43" s="6">
        <f t="shared" si="0"/>
        <v>1302</v>
      </c>
      <c r="F43" s="35">
        <v>3254.4</v>
      </c>
    </row>
    <row r="44" spans="1:6" x14ac:dyDescent="0.25">
      <c r="A44" s="23">
        <v>41</v>
      </c>
      <c r="B44" s="8" t="s">
        <v>370</v>
      </c>
      <c r="C44" s="29" t="s">
        <v>371</v>
      </c>
      <c r="D44" s="29" t="s">
        <v>243</v>
      </c>
      <c r="E44" s="6">
        <f t="shared" si="0"/>
        <v>914</v>
      </c>
      <c r="F44" s="35">
        <v>2284.7999999999997</v>
      </c>
    </row>
    <row r="45" spans="1:6" x14ac:dyDescent="0.25">
      <c r="A45" s="23">
        <v>42</v>
      </c>
      <c r="B45" s="8" t="s">
        <v>370</v>
      </c>
      <c r="C45" s="29" t="s">
        <v>371</v>
      </c>
      <c r="D45" s="29" t="s">
        <v>325</v>
      </c>
      <c r="E45" s="6">
        <f t="shared" si="0"/>
        <v>914</v>
      </c>
      <c r="F45" s="35">
        <v>2284.7999999999997</v>
      </c>
    </row>
    <row r="46" spans="1:6" x14ac:dyDescent="0.25">
      <c r="A46" s="23">
        <v>43</v>
      </c>
      <c r="B46" s="8" t="s">
        <v>370</v>
      </c>
      <c r="C46" s="29" t="s">
        <v>371</v>
      </c>
      <c r="D46" s="29" t="s">
        <v>38</v>
      </c>
      <c r="E46" s="6">
        <f t="shared" si="0"/>
        <v>1302</v>
      </c>
      <c r="F46" s="35">
        <v>3254.4</v>
      </c>
    </row>
    <row r="47" spans="1:6" x14ac:dyDescent="0.25">
      <c r="A47" s="23">
        <v>44</v>
      </c>
      <c r="B47" s="8" t="s">
        <v>370</v>
      </c>
      <c r="C47" s="29" t="s">
        <v>371</v>
      </c>
      <c r="D47" s="29" t="s">
        <v>243</v>
      </c>
      <c r="E47" s="6">
        <f t="shared" si="0"/>
        <v>914</v>
      </c>
      <c r="F47" s="35">
        <v>2284.7999999999997</v>
      </c>
    </row>
    <row r="48" spans="1:6" ht="15.75" thickBot="1" x14ac:dyDescent="0.3">
      <c r="A48" s="25">
        <v>45</v>
      </c>
      <c r="B48" s="26" t="s">
        <v>370</v>
      </c>
      <c r="C48" s="51" t="s">
        <v>371</v>
      </c>
      <c r="D48" s="51" t="s">
        <v>325</v>
      </c>
      <c r="E48" s="32">
        <f t="shared" si="0"/>
        <v>914</v>
      </c>
      <c r="F48" s="33">
        <v>2284.7999999999997</v>
      </c>
    </row>
    <row r="49" spans="1:6" x14ac:dyDescent="0.25">
      <c r="A49" s="18">
        <v>46</v>
      </c>
      <c r="B49" s="19" t="s">
        <v>372</v>
      </c>
      <c r="C49" s="50" t="s">
        <v>373</v>
      </c>
      <c r="D49" s="50" t="s">
        <v>297</v>
      </c>
      <c r="E49" s="30">
        <f t="shared" si="0"/>
        <v>415</v>
      </c>
      <c r="F49" s="31">
        <v>1036.8</v>
      </c>
    </row>
    <row r="50" spans="1:6" x14ac:dyDescent="0.25">
      <c r="A50" s="23">
        <v>47</v>
      </c>
      <c r="B50" s="8" t="s">
        <v>372</v>
      </c>
      <c r="C50" s="29" t="s">
        <v>373</v>
      </c>
      <c r="D50" s="29" t="s">
        <v>241</v>
      </c>
      <c r="E50" s="6">
        <f t="shared" si="0"/>
        <v>31</v>
      </c>
      <c r="F50" s="35">
        <v>76.8</v>
      </c>
    </row>
    <row r="51" spans="1:6" x14ac:dyDescent="0.25">
      <c r="A51" s="23">
        <v>48</v>
      </c>
      <c r="B51" s="8" t="s">
        <v>372</v>
      </c>
      <c r="C51" s="29" t="s">
        <v>373</v>
      </c>
      <c r="D51" s="29" t="s">
        <v>38</v>
      </c>
      <c r="E51" s="6">
        <f t="shared" si="0"/>
        <v>800</v>
      </c>
      <c r="F51" s="35">
        <v>2000</v>
      </c>
    </row>
    <row r="52" spans="1:6" x14ac:dyDescent="0.25">
      <c r="A52" s="23">
        <v>49</v>
      </c>
      <c r="B52" s="8" t="s">
        <v>372</v>
      </c>
      <c r="C52" s="29" t="s">
        <v>373</v>
      </c>
      <c r="D52" s="29" t="s">
        <v>243</v>
      </c>
      <c r="E52" s="6">
        <f t="shared" si="0"/>
        <v>400</v>
      </c>
      <c r="F52" s="35">
        <v>1000</v>
      </c>
    </row>
    <row r="53" spans="1:6" ht="15.75" thickBot="1" x14ac:dyDescent="0.3">
      <c r="A53" s="25">
        <v>50</v>
      </c>
      <c r="B53" s="26" t="s">
        <v>372</v>
      </c>
      <c r="C53" s="51" t="s">
        <v>373</v>
      </c>
      <c r="D53" s="51" t="s">
        <v>242</v>
      </c>
      <c r="E53" s="32">
        <f t="shared" si="0"/>
        <v>54</v>
      </c>
      <c r="F53" s="33">
        <v>134.4</v>
      </c>
    </row>
    <row r="54" spans="1:6" x14ac:dyDescent="0.25">
      <c r="A54" s="18">
        <v>51</v>
      </c>
      <c r="B54" s="19" t="s">
        <v>374</v>
      </c>
      <c r="C54" s="50" t="s">
        <v>375</v>
      </c>
      <c r="D54" s="50" t="s">
        <v>190</v>
      </c>
      <c r="E54" s="30">
        <f t="shared" si="0"/>
        <v>432</v>
      </c>
      <c r="F54" s="31">
        <v>1080</v>
      </c>
    </row>
    <row r="55" spans="1:6" x14ac:dyDescent="0.25">
      <c r="A55" s="23">
        <v>52</v>
      </c>
      <c r="B55" s="8" t="s">
        <v>374</v>
      </c>
      <c r="C55" s="29" t="s">
        <v>375</v>
      </c>
      <c r="D55" s="29" t="s">
        <v>42</v>
      </c>
      <c r="E55" s="6">
        <f t="shared" si="0"/>
        <v>864</v>
      </c>
      <c r="F55" s="35">
        <v>2160</v>
      </c>
    </row>
    <row r="56" spans="1:6" ht="15.75" thickBot="1" x14ac:dyDescent="0.3">
      <c r="A56" s="25">
        <v>53</v>
      </c>
      <c r="B56" s="26" t="s">
        <v>374</v>
      </c>
      <c r="C56" s="51" t="s">
        <v>375</v>
      </c>
      <c r="D56" s="51" t="s">
        <v>189</v>
      </c>
      <c r="E56" s="32">
        <f t="shared" si="0"/>
        <v>800</v>
      </c>
      <c r="F56" s="33">
        <v>2000</v>
      </c>
    </row>
    <row r="57" spans="1:6" x14ac:dyDescent="0.25">
      <c r="A57" s="18">
        <v>54</v>
      </c>
      <c r="B57" s="19" t="s">
        <v>376</v>
      </c>
      <c r="C57" s="50" t="s">
        <v>377</v>
      </c>
      <c r="D57" s="50" t="s">
        <v>42</v>
      </c>
      <c r="E57" s="30">
        <f t="shared" si="0"/>
        <v>1000</v>
      </c>
      <c r="F57" s="31">
        <v>2500</v>
      </c>
    </row>
    <row r="58" spans="1:6" x14ac:dyDescent="0.25">
      <c r="A58" s="23">
        <v>55</v>
      </c>
      <c r="B58" s="8" t="s">
        <v>376</v>
      </c>
      <c r="C58" s="29" t="s">
        <v>377</v>
      </c>
      <c r="D58" s="29" t="s">
        <v>241</v>
      </c>
      <c r="E58" s="6">
        <f t="shared" si="0"/>
        <v>22</v>
      </c>
      <c r="F58" s="35">
        <v>52.8</v>
      </c>
    </row>
    <row r="59" spans="1:6" x14ac:dyDescent="0.25">
      <c r="A59" s="23">
        <v>56</v>
      </c>
      <c r="B59" s="8" t="s">
        <v>376</v>
      </c>
      <c r="C59" s="29" t="s">
        <v>377</v>
      </c>
      <c r="D59" s="29" t="s">
        <v>38</v>
      </c>
      <c r="E59" s="6">
        <f t="shared" si="0"/>
        <v>934</v>
      </c>
      <c r="F59" s="35">
        <v>2332.7999999999997</v>
      </c>
    </row>
    <row r="60" spans="1:6" x14ac:dyDescent="0.25">
      <c r="A60" s="23">
        <v>57</v>
      </c>
      <c r="B60" s="8" t="s">
        <v>376</v>
      </c>
      <c r="C60" s="29" t="s">
        <v>377</v>
      </c>
      <c r="D60" s="29" t="s">
        <v>243</v>
      </c>
      <c r="E60" s="6">
        <f t="shared" si="0"/>
        <v>521</v>
      </c>
      <c r="F60" s="35">
        <v>1300.8</v>
      </c>
    </row>
    <row r="61" spans="1:6" x14ac:dyDescent="0.25">
      <c r="A61" s="23">
        <v>58</v>
      </c>
      <c r="B61" s="8" t="s">
        <v>376</v>
      </c>
      <c r="C61" s="29" t="s">
        <v>377</v>
      </c>
      <c r="D61" s="29" t="s">
        <v>300</v>
      </c>
      <c r="E61" s="6">
        <f t="shared" si="0"/>
        <v>31</v>
      </c>
      <c r="F61" s="35">
        <v>76.8</v>
      </c>
    </row>
    <row r="62" spans="1:6" x14ac:dyDescent="0.25">
      <c r="A62" s="23">
        <v>59</v>
      </c>
      <c r="B62" s="8" t="s">
        <v>376</v>
      </c>
      <c r="C62" s="29" t="s">
        <v>377</v>
      </c>
      <c r="D62" s="29" t="s">
        <v>301</v>
      </c>
      <c r="E62" s="6">
        <f t="shared" si="0"/>
        <v>37</v>
      </c>
      <c r="F62" s="35">
        <v>91.2</v>
      </c>
    </row>
    <row r="63" spans="1:6" ht="15.75" thickBot="1" x14ac:dyDescent="0.3">
      <c r="A63" s="25">
        <v>60</v>
      </c>
      <c r="B63" s="26" t="s">
        <v>376</v>
      </c>
      <c r="C63" s="51" t="s">
        <v>377</v>
      </c>
      <c r="D63" s="51" t="s">
        <v>325</v>
      </c>
      <c r="E63" s="32">
        <f t="shared" ref="E63" si="1">ROUNDUP((F63*0.4),0)</f>
        <v>37</v>
      </c>
      <c r="F63" s="33">
        <v>91.2</v>
      </c>
    </row>
    <row r="64" spans="1:6" x14ac:dyDescent="0.25">
      <c r="A64" s="18">
        <v>61</v>
      </c>
      <c r="B64" s="19" t="s">
        <v>378</v>
      </c>
      <c r="C64" s="19" t="s">
        <v>379</v>
      </c>
      <c r="D64" s="19" t="s">
        <v>38</v>
      </c>
      <c r="E64" s="30">
        <f>ROUNDUP((F64*0.4),0)</f>
        <v>438</v>
      </c>
      <c r="F64" s="31">
        <v>1094</v>
      </c>
    </row>
    <row r="65" spans="1:6" x14ac:dyDescent="0.25">
      <c r="A65" s="23">
        <v>62</v>
      </c>
      <c r="B65" s="8" t="s">
        <v>378</v>
      </c>
      <c r="C65" s="8" t="s">
        <v>379</v>
      </c>
      <c r="D65" s="8" t="s">
        <v>243</v>
      </c>
      <c r="E65" s="6">
        <f>ROUNDUP((F65*0.4),0)</f>
        <v>1233</v>
      </c>
      <c r="F65" s="35">
        <v>3082</v>
      </c>
    </row>
    <row r="66" spans="1:6" x14ac:dyDescent="0.25">
      <c r="A66" s="23">
        <v>63</v>
      </c>
      <c r="B66" s="8" t="s">
        <v>378</v>
      </c>
      <c r="C66" s="8" t="s">
        <v>379</v>
      </c>
      <c r="D66" s="8" t="s">
        <v>298</v>
      </c>
      <c r="E66" s="6">
        <f>ROUNDUP((F66*0.4),0)</f>
        <v>10</v>
      </c>
      <c r="F66" s="35">
        <v>24</v>
      </c>
    </row>
    <row r="67" spans="1:6" x14ac:dyDescent="0.25">
      <c r="A67" s="23">
        <v>64</v>
      </c>
      <c r="B67" s="8" t="s">
        <v>378</v>
      </c>
      <c r="C67" s="8" t="s">
        <v>379</v>
      </c>
      <c r="D67" s="8" t="s">
        <v>299</v>
      </c>
      <c r="E67" s="6">
        <f t="shared" ref="E67:E73" si="2">ROUNDUP((F67*0.4),0)</f>
        <v>5</v>
      </c>
      <c r="F67" s="35">
        <v>12</v>
      </c>
    </row>
    <row r="68" spans="1:6" x14ac:dyDescent="0.25">
      <c r="A68" s="23">
        <v>65</v>
      </c>
      <c r="B68" s="8" t="s">
        <v>378</v>
      </c>
      <c r="C68" s="8" t="s">
        <v>379</v>
      </c>
      <c r="D68" s="8" t="s">
        <v>300</v>
      </c>
      <c r="E68" s="6">
        <f t="shared" si="2"/>
        <v>10</v>
      </c>
      <c r="F68" s="35">
        <v>24</v>
      </c>
    </row>
    <row r="69" spans="1:6" x14ac:dyDescent="0.25">
      <c r="A69" s="23">
        <v>66</v>
      </c>
      <c r="B69" s="8" t="s">
        <v>378</v>
      </c>
      <c r="C69" s="8" t="s">
        <v>379</v>
      </c>
      <c r="D69" s="8" t="s">
        <v>301</v>
      </c>
      <c r="E69" s="6">
        <f t="shared" si="2"/>
        <v>20</v>
      </c>
      <c r="F69" s="35">
        <v>50</v>
      </c>
    </row>
    <row r="70" spans="1:6" x14ac:dyDescent="0.25">
      <c r="A70" s="23">
        <v>67</v>
      </c>
      <c r="B70" s="8" t="s">
        <v>378</v>
      </c>
      <c r="C70" s="8" t="s">
        <v>379</v>
      </c>
      <c r="D70" s="8" t="s">
        <v>325</v>
      </c>
      <c r="E70" s="6">
        <f t="shared" si="2"/>
        <v>20</v>
      </c>
      <c r="F70" s="35">
        <v>50</v>
      </c>
    </row>
    <row r="71" spans="1:6" x14ac:dyDescent="0.25">
      <c r="A71" s="23">
        <v>68</v>
      </c>
      <c r="B71" s="8" t="s">
        <v>378</v>
      </c>
      <c r="C71" s="8" t="s">
        <v>379</v>
      </c>
      <c r="D71" s="8" t="s">
        <v>302</v>
      </c>
      <c r="E71" s="6">
        <f t="shared" si="2"/>
        <v>5</v>
      </c>
      <c r="F71" s="35">
        <v>12</v>
      </c>
    </row>
    <row r="72" spans="1:6" x14ac:dyDescent="0.25">
      <c r="A72" s="23">
        <v>69</v>
      </c>
      <c r="B72" s="8" t="s">
        <v>378</v>
      </c>
      <c r="C72" s="8" t="s">
        <v>379</v>
      </c>
      <c r="D72" s="8" t="s">
        <v>189</v>
      </c>
      <c r="E72" s="6">
        <f t="shared" si="2"/>
        <v>2189</v>
      </c>
      <c r="F72" s="35">
        <v>5472</v>
      </c>
    </row>
    <row r="73" spans="1:6" ht="15.75" thickBot="1" x14ac:dyDescent="0.3">
      <c r="A73" s="25">
        <v>70</v>
      </c>
      <c r="B73" s="26" t="s">
        <v>378</v>
      </c>
      <c r="C73" s="26" t="s">
        <v>379</v>
      </c>
      <c r="D73" s="26" t="s">
        <v>190</v>
      </c>
      <c r="E73" s="32">
        <f t="shared" si="2"/>
        <v>1440</v>
      </c>
      <c r="F73" s="33">
        <v>3600</v>
      </c>
    </row>
  </sheetData>
  <mergeCells count="3">
    <mergeCell ref="E1:F1"/>
    <mergeCell ref="E2:F2"/>
    <mergeCell ref="A1:D1"/>
  </mergeCells>
  <phoneticPr fontId="11" type="noConversion"/>
  <conditionalFormatting sqref="E4:F73">
    <cfRule type="notContainsText" dxfId="7" priority="1" operator="notContains" text="REGISTRAR CONSUMO REAL PRIMER TRIMESTRE">
      <formula>ISERROR(SEARCH("REGISTRAR CONSUMO REAL PRIMER TRIMESTRE",E4))</formula>
    </cfRule>
    <cfRule type="containsText" dxfId="6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57D07-9CF1-42AA-9AB9-CBE41F0BF247}">
  <dimension ref="A1:F2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7.140625" style="8" bestFit="1" customWidth="1"/>
    <col min="2" max="2" width="25.85546875" style="8" customWidth="1"/>
    <col min="3" max="3" width="35" style="8" customWidth="1"/>
    <col min="4" max="4" width="99.7109375" style="8" bestFit="1" customWidth="1"/>
    <col min="5" max="5" width="17.140625" style="8" customWidth="1"/>
    <col min="6" max="6" width="19.140625" style="8" customWidth="1"/>
    <col min="7" max="16384" width="11.42578125" style="8"/>
  </cols>
  <sheetData>
    <row r="1" spans="1:6" ht="18" x14ac:dyDescent="0.25">
      <c r="A1" s="65" t="s">
        <v>27</v>
      </c>
      <c r="B1" s="65"/>
      <c r="C1" s="65"/>
      <c r="D1" s="65"/>
      <c r="E1" s="63" t="s">
        <v>28</v>
      </c>
      <c r="F1" s="63"/>
    </row>
    <row r="2" spans="1:6" ht="20.25" customHeight="1" x14ac:dyDescent="0.25">
      <c r="A2" s="13"/>
      <c r="B2" s="15"/>
      <c r="C2" s="15"/>
      <c r="D2" s="13"/>
      <c r="E2" s="64" t="s">
        <v>29</v>
      </c>
      <c r="F2" s="64"/>
    </row>
    <row r="3" spans="1:6" ht="24" customHeight="1" thickBot="1" x14ac:dyDescent="0.3">
      <c r="A3" s="13" t="s">
        <v>30</v>
      </c>
      <c r="B3" s="15" t="s">
        <v>31</v>
      </c>
      <c r="C3" s="15" t="s">
        <v>32</v>
      </c>
      <c r="D3" s="13" t="s">
        <v>33</v>
      </c>
      <c r="E3" s="14" t="s">
        <v>34</v>
      </c>
      <c r="F3" s="14" t="s">
        <v>35</v>
      </c>
    </row>
    <row r="4" spans="1:6" x14ac:dyDescent="0.25">
      <c r="A4" s="18">
        <v>1</v>
      </c>
      <c r="B4" s="19" t="s">
        <v>36</v>
      </c>
      <c r="C4" s="19" t="s">
        <v>37</v>
      </c>
      <c r="D4" s="20" t="s">
        <v>38</v>
      </c>
      <c r="E4" s="21">
        <f>ROUNDUP((F4*0.4),0)</f>
        <v>5789</v>
      </c>
      <c r="F4" s="22">
        <v>14472</v>
      </c>
    </row>
    <row r="5" spans="1:6" x14ac:dyDescent="0.25">
      <c r="A5" s="23">
        <v>2</v>
      </c>
      <c r="B5" s="8" t="s">
        <v>36</v>
      </c>
      <c r="C5" s="8" t="s">
        <v>37</v>
      </c>
      <c r="D5" s="55" t="s">
        <v>39</v>
      </c>
      <c r="E5" s="56">
        <f t="shared" ref="E5" si="0">ROUNDUP((F5*0.4),0)</f>
        <v>5069</v>
      </c>
      <c r="F5" s="24">
        <v>12672</v>
      </c>
    </row>
    <row r="6" spans="1:6" x14ac:dyDescent="0.25">
      <c r="A6" s="23">
        <v>3</v>
      </c>
      <c r="B6" s="8" t="s">
        <v>36</v>
      </c>
      <c r="C6" s="8" t="s">
        <v>37</v>
      </c>
      <c r="D6" s="55" t="s">
        <v>40</v>
      </c>
      <c r="E6" s="56">
        <f>ROUNDUP((F6*0.4),0)</f>
        <v>1354</v>
      </c>
      <c r="F6" s="24">
        <v>3384</v>
      </c>
    </row>
    <row r="7" spans="1:6" x14ac:dyDescent="0.25">
      <c r="A7" s="23">
        <v>4</v>
      </c>
      <c r="B7" s="8" t="s">
        <v>36</v>
      </c>
      <c r="C7" s="8" t="s">
        <v>37</v>
      </c>
      <c r="D7" s="55" t="s">
        <v>41</v>
      </c>
      <c r="E7" s="56">
        <f>ROUNDUP((F7*0.4),0)</f>
        <v>75</v>
      </c>
      <c r="F7" s="24">
        <v>187</v>
      </c>
    </row>
    <row r="8" spans="1:6" ht="15.75" thickBot="1" x14ac:dyDescent="0.3">
      <c r="A8" s="25">
        <v>5</v>
      </c>
      <c r="B8" s="26" t="s">
        <v>36</v>
      </c>
      <c r="C8" s="26" t="s">
        <v>37</v>
      </c>
      <c r="D8" s="26" t="s">
        <v>42</v>
      </c>
      <c r="E8" s="27">
        <f>ROUNDUP((F8*0.4),0)</f>
        <v>1700</v>
      </c>
      <c r="F8" s="28">
        <v>4248</v>
      </c>
    </row>
    <row r="9" spans="1:6" x14ac:dyDescent="0.25">
      <c r="A9" s="18">
        <v>6</v>
      </c>
      <c r="B9" s="19" t="s">
        <v>43</v>
      </c>
      <c r="C9" s="19" t="s">
        <v>44</v>
      </c>
      <c r="D9" s="19" t="s">
        <v>42</v>
      </c>
      <c r="E9" s="21">
        <f t="shared" ref="E9:E27" si="1">ROUNDUP((F9*0.4),0)</f>
        <v>4908</v>
      </c>
      <c r="F9" s="22">
        <v>12268</v>
      </c>
    </row>
    <row r="10" spans="1:6" x14ac:dyDescent="0.25">
      <c r="A10" s="23">
        <v>7</v>
      </c>
      <c r="B10" s="8" t="s">
        <v>43</v>
      </c>
      <c r="C10" s="8" t="s">
        <v>44</v>
      </c>
      <c r="D10" s="8" t="s">
        <v>45</v>
      </c>
      <c r="E10" s="56">
        <f t="shared" si="1"/>
        <v>6</v>
      </c>
      <c r="F10" s="24">
        <v>14</v>
      </c>
    </row>
    <row r="11" spans="1:6" x14ac:dyDescent="0.25">
      <c r="A11" s="23">
        <v>8</v>
      </c>
      <c r="B11" s="8" t="s">
        <v>43</v>
      </c>
      <c r="C11" s="8" t="s">
        <v>44</v>
      </c>
      <c r="D11" s="8" t="s">
        <v>46</v>
      </c>
      <c r="E11" s="56">
        <f t="shared" si="1"/>
        <v>12</v>
      </c>
      <c r="F11" s="24">
        <v>28</v>
      </c>
    </row>
    <row r="12" spans="1:6" x14ac:dyDescent="0.25">
      <c r="A12" s="23">
        <v>9</v>
      </c>
      <c r="B12" s="8" t="s">
        <v>43</v>
      </c>
      <c r="C12" s="8" t="s">
        <v>44</v>
      </c>
      <c r="D12" s="8" t="s">
        <v>38</v>
      </c>
      <c r="E12" s="56">
        <f t="shared" si="1"/>
        <v>6791</v>
      </c>
      <c r="F12" s="24">
        <v>16977</v>
      </c>
    </row>
    <row r="13" spans="1:6" x14ac:dyDescent="0.25">
      <c r="A13" s="23">
        <v>10</v>
      </c>
      <c r="B13" s="8" t="s">
        <v>43</v>
      </c>
      <c r="C13" s="8" t="s">
        <v>44</v>
      </c>
      <c r="D13" s="8" t="s">
        <v>39</v>
      </c>
      <c r="E13" s="56">
        <f t="shared" si="1"/>
        <v>6365</v>
      </c>
      <c r="F13" s="24">
        <v>15912</v>
      </c>
    </row>
    <row r="14" spans="1:6" x14ac:dyDescent="0.25">
      <c r="A14" s="23">
        <v>11</v>
      </c>
      <c r="B14" s="8" t="s">
        <v>43</v>
      </c>
      <c r="C14" s="8" t="s">
        <v>44</v>
      </c>
      <c r="D14" s="8" t="s">
        <v>40</v>
      </c>
      <c r="E14" s="56">
        <f t="shared" si="1"/>
        <v>2811</v>
      </c>
      <c r="F14" s="24">
        <v>7027</v>
      </c>
    </row>
    <row r="15" spans="1:6" x14ac:dyDescent="0.25">
      <c r="A15" s="23">
        <v>12</v>
      </c>
      <c r="B15" s="8" t="s">
        <v>43</v>
      </c>
      <c r="C15" s="8" t="s">
        <v>44</v>
      </c>
      <c r="D15" s="8" t="s">
        <v>47</v>
      </c>
      <c r="E15" s="56">
        <f t="shared" si="1"/>
        <v>6</v>
      </c>
      <c r="F15" s="24">
        <v>14</v>
      </c>
    </row>
    <row r="16" spans="1:6" x14ac:dyDescent="0.25">
      <c r="A16" s="23">
        <v>13</v>
      </c>
      <c r="B16" s="8" t="s">
        <v>43</v>
      </c>
      <c r="C16" s="8" t="s">
        <v>44</v>
      </c>
      <c r="D16" s="8" t="s">
        <v>41</v>
      </c>
      <c r="E16" s="56">
        <f t="shared" si="1"/>
        <v>254</v>
      </c>
      <c r="F16" s="24">
        <v>633</v>
      </c>
    </row>
    <row r="17" spans="1:6" x14ac:dyDescent="0.25">
      <c r="A17" s="23">
        <v>14</v>
      </c>
      <c r="B17" s="8" t="s">
        <v>43</v>
      </c>
      <c r="C17" s="8" t="s">
        <v>44</v>
      </c>
      <c r="D17" s="8" t="s">
        <v>48</v>
      </c>
      <c r="E17" s="56">
        <f t="shared" si="1"/>
        <v>317</v>
      </c>
      <c r="F17" s="24">
        <v>792</v>
      </c>
    </row>
    <row r="18" spans="1:6" ht="15.75" thickBot="1" x14ac:dyDescent="0.3">
      <c r="A18" s="25">
        <v>15</v>
      </c>
      <c r="B18" s="26" t="s">
        <v>43</v>
      </c>
      <c r="C18" s="26" t="s">
        <v>44</v>
      </c>
      <c r="D18" s="26" t="s">
        <v>49</v>
      </c>
      <c r="E18" s="27">
        <f t="shared" si="1"/>
        <v>1613</v>
      </c>
      <c r="F18" s="28">
        <v>4032</v>
      </c>
    </row>
    <row r="19" spans="1:6" x14ac:dyDescent="0.25">
      <c r="A19" s="18">
        <v>16</v>
      </c>
      <c r="B19" s="19" t="s">
        <v>50</v>
      </c>
      <c r="C19" s="19" t="s">
        <v>51</v>
      </c>
      <c r="D19" s="19" t="s">
        <v>42</v>
      </c>
      <c r="E19" s="21">
        <f t="shared" si="1"/>
        <v>4430</v>
      </c>
      <c r="F19" s="22">
        <v>11073</v>
      </c>
    </row>
    <row r="20" spans="1:6" x14ac:dyDescent="0.25">
      <c r="A20" s="23">
        <v>18</v>
      </c>
      <c r="B20" s="8" t="s">
        <v>50</v>
      </c>
      <c r="C20" s="8" t="s">
        <v>51</v>
      </c>
      <c r="D20" s="8" t="s">
        <v>45</v>
      </c>
      <c r="E20" s="56">
        <f t="shared" si="1"/>
        <v>52</v>
      </c>
      <c r="F20" s="24">
        <v>129</v>
      </c>
    </row>
    <row r="21" spans="1:6" x14ac:dyDescent="0.25">
      <c r="A21" s="23">
        <v>19</v>
      </c>
      <c r="B21" s="8" t="s">
        <v>50</v>
      </c>
      <c r="C21" s="8" t="s">
        <v>51</v>
      </c>
      <c r="D21" s="8" t="s">
        <v>46</v>
      </c>
      <c r="E21" s="56">
        <f t="shared" si="1"/>
        <v>98</v>
      </c>
      <c r="F21" s="24">
        <v>244</v>
      </c>
    </row>
    <row r="22" spans="1:6" x14ac:dyDescent="0.25">
      <c r="A22" s="23">
        <v>20</v>
      </c>
      <c r="B22" s="8" t="s">
        <v>50</v>
      </c>
      <c r="C22" s="8" t="s">
        <v>51</v>
      </c>
      <c r="D22" s="8" t="s">
        <v>38</v>
      </c>
      <c r="E22" s="56">
        <f t="shared" si="1"/>
        <v>6083</v>
      </c>
      <c r="F22" s="24">
        <v>15206</v>
      </c>
    </row>
    <row r="23" spans="1:6" x14ac:dyDescent="0.25">
      <c r="A23" s="23">
        <v>21</v>
      </c>
      <c r="B23" s="8" t="s">
        <v>50</v>
      </c>
      <c r="C23" s="8" t="s">
        <v>51</v>
      </c>
      <c r="D23" s="8" t="s">
        <v>39</v>
      </c>
      <c r="E23" s="56">
        <f t="shared" si="1"/>
        <v>4879</v>
      </c>
      <c r="F23" s="24">
        <v>12196</v>
      </c>
    </row>
    <row r="24" spans="1:6" x14ac:dyDescent="0.25">
      <c r="A24" s="23">
        <v>22</v>
      </c>
      <c r="B24" s="8" t="s">
        <v>50</v>
      </c>
      <c r="C24" s="8" t="s">
        <v>51</v>
      </c>
      <c r="D24" s="8" t="s">
        <v>40</v>
      </c>
      <c r="E24" s="56">
        <f t="shared" si="1"/>
        <v>4430</v>
      </c>
      <c r="F24" s="24">
        <v>11073</v>
      </c>
    </row>
    <row r="25" spans="1:6" x14ac:dyDescent="0.25">
      <c r="A25" s="23">
        <v>23</v>
      </c>
      <c r="B25" s="8" t="s">
        <v>50</v>
      </c>
      <c r="C25" s="8" t="s">
        <v>51</v>
      </c>
      <c r="D25" s="8" t="s">
        <v>41</v>
      </c>
      <c r="E25" s="56">
        <f t="shared" si="1"/>
        <v>300</v>
      </c>
      <c r="F25" s="24">
        <v>748</v>
      </c>
    </row>
    <row r="26" spans="1:6" x14ac:dyDescent="0.25">
      <c r="A26" s="23">
        <v>24</v>
      </c>
      <c r="B26" s="8" t="s">
        <v>50</v>
      </c>
      <c r="C26" s="8" t="s">
        <v>51</v>
      </c>
      <c r="D26" s="8" t="s">
        <v>52</v>
      </c>
      <c r="E26" s="56">
        <f t="shared" si="1"/>
        <v>3376</v>
      </c>
      <c r="F26" s="24">
        <v>8438</v>
      </c>
    </row>
    <row r="27" spans="1:6" ht="15.75" thickBot="1" x14ac:dyDescent="0.3">
      <c r="A27" s="25">
        <v>25</v>
      </c>
      <c r="B27" s="26" t="s">
        <v>50</v>
      </c>
      <c r="C27" s="26" t="s">
        <v>51</v>
      </c>
      <c r="D27" s="26" t="s">
        <v>49</v>
      </c>
      <c r="E27" s="27">
        <f t="shared" si="1"/>
        <v>974</v>
      </c>
      <c r="F27" s="28">
        <v>2433</v>
      </c>
    </row>
  </sheetData>
  <mergeCells count="3">
    <mergeCell ref="E1:F1"/>
    <mergeCell ref="E2:F2"/>
    <mergeCell ref="A1:D1"/>
  </mergeCells>
  <phoneticPr fontId="11" type="noConversion"/>
  <pageMargins left="0.7" right="0.7" top="0.75" bottom="0.75" header="0.3" footer="0.3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7DFEC-2A69-412C-90DA-EC32E01B5F06}">
  <dimension ref="A1:F16"/>
  <sheetViews>
    <sheetView workbookViewId="0">
      <selection activeCell="D25" sqref="D25"/>
    </sheetView>
  </sheetViews>
  <sheetFormatPr baseColWidth="10" defaultColWidth="11.42578125" defaultRowHeight="15" x14ac:dyDescent="0.25"/>
  <cols>
    <col min="1" max="1" width="11.42578125" style="7"/>
    <col min="2" max="2" width="25.42578125" style="7" bestFit="1" customWidth="1"/>
    <col min="3" max="3" width="52.7109375" style="7" customWidth="1"/>
    <col min="4" max="4" width="99.7109375" style="7" bestFit="1" customWidth="1"/>
    <col min="5" max="5" width="21.5703125" style="7" customWidth="1"/>
    <col min="6" max="6" width="18.5703125" style="7" customWidth="1"/>
    <col min="7" max="16384" width="11.42578125" style="7"/>
  </cols>
  <sheetData>
    <row r="1" spans="1:6" ht="15.75" x14ac:dyDescent="0.3">
      <c r="A1" s="67" t="s">
        <v>27</v>
      </c>
      <c r="B1" s="67"/>
      <c r="C1" s="67"/>
      <c r="D1" s="67"/>
      <c r="E1" s="67" t="s">
        <v>28</v>
      </c>
      <c r="F1" s="67"/>
    </row>
    <row r="2" spans="1:6" ht="15.75" x14ac:dyDescent="0.3">
      <c r="A2" s="16"/>
      <c r="B2" s="17"/>
      <c r="C2" s="17"/>
      <c r="D2" s="17"/>
      <c r="E2" s="68" t="s">
        <v>53</v>
      </c>
      <c r="F2" s="68"/>
    </row>
    <row r="3" spans="1:6" ht="16.5" thickBot="1" x14ac:dyDescent="0.35">
      <c r="A3" s="16" t="s">
        <v>30</v>
      </c>
      <c r="B3" s="17" t="s">
        <v>31</v>
      </c>
      <c r="C3" s="17" t="s">
        <v>32</v>
      </c>
      <c r="D3" s="17" t="s">
        <v>33</v>
      </c>
      <c r="E3" s="17" t="s">
        <v>34</v>
      </c>
      <c r="F3" s="16" t="s">
        <v>35</v>
      </c>
    </row>
    <row r="4" spans="1:6" x14ac:dyDescent="0.25">
      <c r="A4" s="38">
        <v>1</v>
      </c>
      <c r="B4" s="39" t="s">
        <v>380</v>
      </c>
      <c r="C4" s="39" t="s">
        <v>381</v>
      </c>
      <c r="D4" s="39" t="s">
        <v>38</v>
      </c>
      <c r="E4" s="41">
        <f t="shared" ref="E4:E16" si="0">ROUNDUP((F4*0.4),0)</f>
        <v>1279</v>
      </c>
      <c r="F4" s="42">
        <v>3196</v>
      </c>
    </row>
    <row r="5" spans="1:6" x14ac:dyDescent="0.25">
      <c r="A5" s="43">
        <v>2</v>
      </c>
      <c r="B5" s="7" t="s">
        <v>380</v>
      </c>
      <c r="C5" s="7" t="s">
        <v>381</v>
      </c>
      <c r="D5" s="7" t="s">
        <v>39</v>
      </c>
      <c r="E5" s="57">
        <f t="shared" si="0"/>
        <v>4447</v>
      </c>
      <c r="F5" s="44">
        <v>11116</v>
      </c>
    </row>
    <row r="6" spans="1:6" x14ac:dyDescent="0.25">
      <c r="A6" s="43">
        <v>3</v>
      </c>
      <c r="B6" s="7" t="s">
        <v>380</v>
      </c>
      <c r="C6" s="7" t="s">
        <v>381</v>
      </c>
      <c r="D6" s="7" t="s">
        <v>40</v>
      </c>
      <c r="E6" s="57">
        <f t="shared" si="0"/>
        <v>46</v>
      </c>
      <c r="F6" s="44">
        <v>115</v>
      </c>
    </row>
    <row r="7" spans="1:6" ht="15.75" thickBot="1" x14ac:dyDescent="0.3">
      <c r="A7" s="45">
        <v>4</v>
      </c>
      <c r="B7" s="46" t="s">
        <v>380</v>
      </c>
      <c r="C7" s="46" t="s">
        <v>381</v>
      </c>
      <c r="D7" s="46" t="s">
        <v>48</v>
      </c>
      <c r="E7" s="48">
        <f t="shared" si="0"/>
        <v>116</v>
      </c>
      <c r="F7" s="49">
        <v>288</v>
      </c>
    </row>
    <row r="8" spans="1:6" x14ac:dyDescent="0.25">
      <c r="A8" s="38">
        <v>5</v>
      </c>
      <c r="B8" s="39" t="s">
        <v>382</v>
      </c>
      <c r="C8" s="39" t="s">
        <v>383</v>
      </c>
      <c r="D8" s="39" t="s">
        <v>38</v>
      </c>
      <c r="E8" s="41">
        <f t="shared" si="0"/>
        <v>594</v>
      </c>
      <c r="F8" s="42">
        <v>1484</v>
      </c>
    </row>
    <row r="9" spans="1:6" x14ac:dyDescent="0.25">
      <c r="A9" s="43">
        <v>6</v>
      </c>
      <c r="B9" s="7" t="s">
        <v>382</v>
      </c>
      <c r="C9" s="7" t="s">
        <v>383</v>
      </c>
      <c r="D9" s="7" t="s">
        <v>39</v>
      </c>
      <c r="E9" s="57">
        <f t="shared" si="0"/>
        <v>686</v>
      </c>
      <c r="F9" s="44">
        <v>1714</v>
      </c>
    </row>
    <row r="10" spans="1:6" x14ac:dyDescent="0.25">
      <c r="A10" s="43">
        <v>7</v>
      </c>
      <c r="B10" s="7" t="s">
        <v>382</v>
      </c>
      <c r="C10" s="7" t="s">
        <v>383</v>
      </c>
      <c r="D10" s="7" t="s">
        <v>48</v>
      </c>
      <c r="E10" s="57">
        <f t="shared" si="0"/>
        <v>18</v>
      </c>
      <c r="F10" s="44">
        <v>44</v>
      </c>
    </row>
    <row r="11" spans="1:6" x14ac:dyDescent="0.25">
      <c r="A11" s="43">
        <v>8</v>
      </c>
      <c r="B11" s="7" t="s">
        <v>382</v>
      </c>
      <c r="C11" s="7" t="s">
        <v>383</v>
      </c>
      <c r="D11" s="7" t="s">
        <v>47</v>
      </c>
      <c r="E11" s="57">
        <f t="shared" si="0"/>
        <v>12</v>
      </c>
      <c r="F11" s="44">
        <v>29</v>
      </c>
    </row>
    <row r="12" spans="1:6" ht="15.75" thickBot="1" x14ac:dyDescent="0.3">
      <c r="A12" s="45">
        <v>9</v>
      </c>
      <c r="B12" s="46" t="s">
        <v>382</v>
      </c>
      <c r="C12" s="46" t="s">
        <v>383</v>
      </c>
      <c r="D12" s="46" t="s">
        <v>41</v>
      </c>
      <c r="E12" s="48">
        <f t="shared" si="0"/>
        <v>12</v>
      </c>
      <c r="F12" s="49">
        <v>29</v>
      </c>
    </row>
    <row r="13" spans="1:6" x14ac:dyDescent="0.25">
      <c r="A13" s="38">
        <v>10</v>
      </c>
      <c r="B13" s="39" t="s">
        <v>384</v>
      </c>
      <c r="C13" s="39" t="s">
        <v>225</v>
      </c>
      <c r="D13" s="39" t="s">
        <v>52</v>
      </c>
      <c r="E13" s="41">
        <f t="shared" si="0"/>
        <v>1360</v>
      </c>
      <c r="F13" s="42">
        <v>3398</v>
      </c>
    </row>
    <row r="14" spans="1:6" ht="15.75" thickBot="1" x14ac:dyDescent="0.3">
      <c r="A14" s="45">
        <v>11</v>
      </c>
      <c r="B14" s="46" t="s">
        <v>384</v>
      </c>
      <c r="C14" s="46" t="s">
        <v>225</v>
      </c>
      <c r="D14" s="46" t="s">
        <v>49</v>
      </c>
      <c r="E14" s="48">
        <f t="shared" si="0"/>
        <v>1792</v>
      </c>
      <c r="F14" s="49">
        <v>4478</v>
      </c>
    </row>
    <row r="15" spans="1:6" x14ac:dyDescent="0.25">
      <c r="A15" s="38">
        <v>12</v>
      </c>
      <c r="B15" s="39" t="s">
        <v>385</v>
      </c>
      <c r="C15" s="39" t="s">
        <v>386</v>
      </c>
      <c r="D15" s="39" t="s">
        <v>38</v>
      </c>
      <c r="E15" s="41">
        <f t="shared" si="0"/>
        <v>1596</v>
      </c>
      <c r="F15" s="42">
        <v>3988</v>
      </c>
    </row>
    <row r="16" spans="1:6" ht="15.75" thickBot="1" x14ac:dyDescent="0.3">
      <c r="A16" s="45">
        <v>13</v>
      </c>
      <c r="B16" s="46" t="s">
        <v>385</v>
      </c>
      <c r="C16" s="46" t="s">
        <v>386</v>
      </c>
      <c r="D16" s="46" t="s">
        <v>39</v>
      </c>
      <c r="E16" s="48">
        <f t="shared" si="0"/>
        <v>1866</v>
      </c>
      <c r="F16" s="49">
        <v>4665</v>
      </c>
    </row>
  </sheetData>
  <mergeCells count="3">
    <mergeCell ref="E1:F1"/>
    <mergeCell ref="E2:F2"/>
    <mergeCell ref="A1:D1"/>
  </mergeCells>
  <conditionalFormatting sqref="E4:F16">
    <cfRule type="notContainsText" dxfId="5" priority="1" operator="notContains" text="REGISTRAR CONSUMO REAL PRIMER TRIMESTRE">
      <formula>ISERROR(SEARCH("REGISTRAR CONSUMO REAL PRIMER TRIMESTRE",E4))</formula>
    </cfRule>
    <cfRule type="containsText" dxfId="4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25C8B-FC26-417E-BF09-64D9EDBF669B}">
  <dimension ref="A1:F138"/>
  <sheetViews>
    <sheetView workbookViewId="0">
      <selection activeCell="B135" sqref="B135"/>
    </sheetView>
  </sheetViews>
  <sheetFormatPr baseColWidth="10" defaultColWidth="11.42578125" defaultRowHeight="15" x14ac:dyDescent="0.25"/>
  <cols>
    <col min="1" max="1" width="11.42578125" style="8"/>
    <col min="2" max="2" width="28.7109375" style="8" customWidth="1"/>
    <col min="3" max="3" width="79.85546875" style="8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387</v>
      </c>
      <c r="C4" s="19" t="s">
        <v>388</v>
      </c>
      <c r="D4" s="19" t="s">
        <v>42</v>
      </c>
      <c r="E4" s="30">
        <f t="shared" ref="E4:E63" si="0">ROUNDUP((F4*0.4),0)</f>
        <v>2857</v>
      </c>
      <c r="F4" s="31">
        <v>7142</v>
      </c>
    </row>
    <row r="5" spans="1:6" x14ac:dyDescent="0.25">
      <c r="A5" s="23">
        <v>2</v>
      </c>
      <c r="B5" s="8" t="s">
        <v>387</v>
      </c>
      <c r="C5" s="8" t="s">
        <v>388</v>
      </c>
      <c r="D5" s="8" t="s">
        <v>46</v>
      </c>
      <c r="E5" s="6">
        <f t="shared" si="0"/>
        <v>98</v>
      </c>
      <c r="F5" s="35">
        <v>244</v>
      </c>
    </row>
    <row r="6" spans="1:6" x14ac:dyDescent="0.25">
      <c r="A6" s="23">
        <v>3</v>
      </c>
      <c r="B6" s="8" t="s">
        <v>387</v>
      </c>
      <c r="C6" s="8" t="s">
        <v>388</v>
      </c>
      <c r="D6" s="8" t="s">
        <v>38</v>
      </c>
      <c r="E6" s="6">
        <f t="shared" si="0"/>
        <v>19089</v>
      </c>
      <c r="F6" s="35">
        <v>47721</v>
      </c>
    </row>
    <row r="7" spans="1:6" x14ac:dyDescent="0.25">
      <c r="A7" s="23">
        <v>4</v>
      </c>
      <c r="B7" s="8" t="s">
        <v>387</v>
      </c>
      <c r="C7" s="8" t="s">
        <v>388</v>
      </c>
      <c r="D7" s="8" t="s">
        <v>39</v>
      </c>
      <c r="E7" s="6">
        <f t="shared" si="0"/>
        <v>9395</v>
      </c>
      <c r="F7" s="35">
        <v>23486</v>
      </c>
    </row>
    <row r="8" spans="1:6" x14ac:dyDescent="0.25">
      <c r="A8" s="23">
        <v>5</v>
      </c>
      <c r="B8" s="8" t="s">
        <v>387</v>
      </c>
      <c r="C8" s="8" t="s">
        <v>388</v>
      </c>
      <c r="D8" s="8" t="s">
        <v>40</v>
      </c>
      <c r="E8" s="6">
        <f t="shared" si="0"/>
        <v>2978</v>
      </c>
      <c r="F8" s="35">
        <v>7444</v>
      </c>
    </row>
    <row r="9" spans="1:6" x14ac:dyDescent="0.25">
      <c r="A9" s="23">
        <v>6</v>
      </c>
      <c r="B9" s="8" t="s">
        <v>387</v>
      </c>
      <c r="C9" s="8" t="s">
        <v>388</v>
      </c>
      <c r="D9" s="8" t="s">
        <v>47</v>
      </c>
      <c r="E9" s="6">
        <f t="shared" si="0"/>
        <v>60</v>
      </c>
      <c r="F9" s="35">
        <v>150</v>
      </c>
    </row>
    <row r="10" spans="1:6" x14ac:dyDescent="0.25">
      <c r="A10" s="23">
        <v>7</v>
      </c>
      <c r="B10" s="8" t="s">
        <v>387</v>
      </c>
      <c r="C10" s="8" t="s">
        <v>388</v>
      </c>
      <c r="D10" s="8" t="s">
        <v>41</v>
      </c>
      <c r="E10" s="6">
        <f t="shared" si="0"/>
        <v>5634</v>
      </c>
      <c r="F10" s="35">
        <v>14083</v>
      </c>
    </row>
    <row r="11" spans="1:6" x14ac:dyDescent="0.25">
      <c r="A11" s="23">
        <v>8</v>
      </c>
      <c r="B11" s="8" t="s">
        <v>387</v>
      </c>
      <c r="C11" s="8" t="s">
        <v>388</v>
      </c>
      <c r="D11" s="8" t="s">
        <v>64</v>
      </c>
      <c r="E11" s="6">
        <f t="shared" si="0"/>
        <v>2679</v>
      </c>
      <c r="F11" s="35">
        <v>6696</v>
      </c>
    </row>
    <row r="12" spans="1:6" x14ac:dyDescent="0.25">
      <c r="A12" s="23">
        <v>9</v>
      </c>
      <c r="B12" s="8" t="s">
        <v>387</v>
      </c>
      <c r="C12" s="8" t="s">
        <v>388</v>
      </c>
      <c r="D12" s="8" t="s">
        <v>48</v>
      </c>
      <c r="E12" s="6">
        <f t="shared" si="0"/>
        <v>288</v>
      </c>
      <c r="F12" s="35">
        <v>720</v>
      </c>
    </row>
    <row r="13" spans="1:6" x14ac:dyDescent="0.25">
      <c r="A13" s="23">
        <v>10</v>
      </c>
      <c r="B13" s="8" t="s">
        <v>387</v>
      </c>
      <c r="C13" s="8" t="s">
        <v>388</v>
      </c>
      <c r="D13" s="8" t="s">
        <v>65</v>
      </c>
      <c r="E13" s="6">
        <f t="shared" si="0"/>
        <v>6</v>
      </c>
      <c r="F13" s="35">
        <v>14</v>
      </c>
    </row>
    <row r="14" spans="1:6" x14ac:dyDescent="0.25">
      <c r="A14" s="23">
        <v>11</v>
      </c>
      <c r="B14" s="8" t="s">
        <v>387</v>
      </c>
      <c r="C14" s="8" t="s">
        <v>388</v>
      </c>
      <c r="D14" s="8" t="s">
        <v>52</v>
      </c>
      <c r="E14" s="6">
        <f t="shared" si="0"/>
        <v>3255</v>
      </c>
      <c r="F14" s="35">
        <v>8136</v>
      </c>
    </row>
    <row r="15" spans="1:6" ht="15.75" thickBot="1" x14ac:dyDescent="0.3">
      <c r="A15" s="25">
        <v>12</v>
      </c>
      <c r="B15" s="8" t="s">
        <v>387</v>
      </c>
      <c r="C15" s="8" t="s">
        <v>388</v>
      </c>
      <c r="D15" s="26" t="s">
        <v>45</v>
      </c>
      <c r="E15" s="32">
        <f t="shared" si="0"/>
        <v>190</v>
      </c>
      <c r="F15" s="33">
        <v>475</v>
      </c>
    </row>
    <row r="16" spans="1:6" x14ac:dyDescent="0.25">
      <c r="A16" s="18">
        <v>13</v>
      </c>
      <c r="B16" s="19" t="s">
        <v>389</v>
      </c>
      <c r="C16" s="19" t="s">
        <v>390</v>
      </c>
      <c r="D16" s="19" t="s">
        <v>38</v>
      </c>
      <c r="E16" s="30">
        <f t="shared" si="0"/>
        <v>4551</v>
      </c>
      <c r="F16" s="31">
        <v>11376</v>
      </c>
    </row>
    <row r="17" spans="1:6" x14ac:dyDescent="0.25">
      <c r="A17" s="23"/>
      <c r="B17" s="8" t="s">
        <v>389</v>
      </c>
      <c r="C17" s="8" t="s">
        <v>390</v>
      </c>
      <c r="D17" s="8" t="s">
        <v>42</v>
      </c>
      <c r="E17" s="6">
        <f>ROUNDUP((F17*0.4),0)</f>
        <v>5976</v>
      </c>
      <c r="F17" s="35">
        <v>14940</v>
      </c>
    </row>
    <row r="18" spans="1:6" x14ac:dyDescent="0.25">
      <c r="A18" s="23"/>
      <c r="B18" s="8" t="s">
        <v>389</v>
      </c>
      <c r="C18" s="8" t="s">
        <v>390</v>
      </c>
      <c r="D18" s="8" t="s">
        <v>46</v>
      </c>
      <c r="E18" s="6">
        <f>ROUNDUP((F18*0.4),0)</f>
        <v>58</v>
      </c>
      <c r="F18" s="35">
        <v>144</v>
      </c>
    </row>
    <row r="19" spans="1:6" x14ac:dyDescent="0.25">
      <c r="A19" s="23">
        <v>14</v>
      </c>
      <c r="B19" s="8" t="s">
        <v>389</v>
      </c>
      <c r="C19" s="8" t="s">
        <v>390</v>
      </c>
      <c r="D19" s="8" t="s">
        <v>39</v>
      </c>
      <c r="E19" s="6">
        <f t="shared" si="0"/>
        <v>11549</v>
      </c>
      <c r="F19" s="35">
        <v>28872</v>
      </c>
    </row>
    <row r="20" spans="1:6" x14ac:dyDescent="0.25">
      <c r="A20" s="23">
        <v>15</v>
      </c>
      <c r="B20" s="8" t="s">
        <v>389</v>
      </c>
      <c r="C20" s="8" t="s">
        <v>390</v>
      </c>
      <c r="D20" s="8" t="s">
        <v>40</v>
      </c>
      <c r="E20" s="6">
        <f t="shared" si="0"/>
        <v>2794</v>
      </c>
      <c r="F20" s="35">
        <v>6984</v>
      </c>
    </row>
    <row r="21" spans="1:6" x14ac:dyDescent="0.25">
      <c r="A21" s="23">
        <v>16</v>
      </c>
      <c r="B21" s="8" t="s">
        <v>389</v>
      </c>
      <c r="C21" s="8" t="s">
        <v>390</v>
      </c>
      <c r="D21" s="8" t="s">
        <v>47</v>
      </c>
      <c r="E21" s="6">
        <f t="shared" si="0"/>
        <v>0</v>
      </c>
      <c r="F21" s="35">
        <v>0</v>
      </c>
    </row>
    <row r="22" spans="1:6" x14ac:dyDescent="0.25">
      <c r="A22" s="23">
        <v>17</v>
      </c>
      <c r="B22" s="8" t="s">
        <v>389</v>
      </c>
      <c r="C22" s="8" t="s">
        <v>390</v>
      </c>
      <c r="D22" s="8" t="s">
        <v>41</v>
      </c>
      <c r="E22" s="6">
        <f t="shared" si="0"/>
        <v>2005</v>
      </c>
      <c r="F22" s="35">
        <v>5011</v>
      </c>
    </row>
    <row r="23" spans="1:6" x14ac:dyDescent="0.25">
      <c r="A23" s="23">
        <v>18</v>
      </c>
      <c r="B23" s="8" t="s">
        <v>389</v>
      </c>
      <c r="C23" s="8" t="s">
        <v>390</v>
      </c>
      <c r="D23" s="8" t="s">
        <v>48</v>
      </c>
      <c r="E23" s="6">
        <f t="shared" si="0"/>
        <v>46</v>
      </c>
      <c r="F23" s="35">
        <v>115</v>
      </c>
    </row>
    <row r="24" spans="1:6" ht="15.75" thickBot="1" x14ac:dyDescent="0.3">
      <c r="A24" s="25">
        <v>19</v>
      </c>
      <c r="B24" s="8" t="s">
        <v>389</v>
      </c>
      <c r="C24" s="8" t="s">
        <v>390</v>
      </c>
      <c r="D24" s="26" t="s">
        <v>65</v>
      </c>
      <c r="E24" s="32">
        <f t="shared" si="0"/>
        <v>6</v>
      </c>
      <c r="F24" s="33">
        <v>14</v>
      </c>
    </row>
    <row r="25" spans="1:6" x14ac:dyDescent="0.25">
      <c r="A25" s="18">
        <v>20</v>
      </c>
      <c r="B25" s="19" t="s">
        <v>391</v>
      </c>
      <c r="C25" s="19" t="s">
        <v>392</v>
      </c>
      <c r="D25" s="19" t="s">
        <v>42</v>
      </c>
      <c r="E25" s="30">
        <f t="shared" si="0"/>
        <v>2040</v>
      </c>
      <c r="F25" s="31">
        <v>5100</v>
      </c>
    </row>
    <row r="26" spans="1:6" x14ac:dyDescent="0.25">
      <c r="A26" s="23">
        <v>21</v>
      </c>
      <c r="B26" s="8" t="s">
        <v>391</v>
      </c>
      <c r="C26" s="8" t="s">
        <v>392</v>
      </c>
      <c r="D26" s="8" t="s">
        <v>46</v>
      </c>
      <c r="E26" s="6">
        <f t="shared" si="0"/>
        <v>288</v>
      </c>
      <c r="F26" s="35">
        <v>720</v>
      </c>
    </row>
    <row r="27" spans="1:6" x14ac:dyDescent="0.25">
      <c r="A27" s="23">
        <v>22</v>
      </c>
      <c r="B27" s="8" t="s">
        <v>391</v>
      </c>
      <c r="C27" s="8" t="s">
        <v>392</v>
      </c>
      <c r="D27" s="8" t="s">
        <v>38</v>
      </c>
      <c r="E27" s="6">
        <f t="shared" si="0"/>
        <v>1262</v>
      </c>
      <c r="F27" s="35">
        <v>3153</v>
      </c>
    </row>
    <row r="28" spans="1:6" x14ac:dyDescent="0.25">
      <c r="A28" s="23">
        <v>23</v>
      </c>
      <c r="B28" s="8" t="s">
        <v>391</v>
      </c>
      <c r="C28" s="8" t="s">
        <v>392</v>
      </c>
      <c r="D28" s="8" t="s">
        <v>39</v>
      </c>
      <c r="E28" s="6">
        <f t="shared" si="0"/>
        <v>1786</v>
      </c>
      <c r="F28" s="35">
        <v>4464</v>
      </c>
    </row>
    <row r="29" spans="1:6" x14ac:dyDescent="0.25">
      <c r="A29" s="23">
        <v>24</v>
      </c>
      <c r="B29" s="8" t="s">
        <v>391</v>
      </c>
      <c r="C29" s="8" t="s">
        <v>392</v>
      </c>
      <c r="D29" s="8" t="s">
        <v>40</v>
      </c>
      <c r="E29" s="6">
        <f t="shared" si="0"/>
        <v>1786</v>
      </c>
      <c r="F29" s="35">
        <v>4464</v>
      </c>
    </row>
    <row r="30" spans="1:6" x14ac:dyDescent="0.25">
      <c r="A30" s="23">
        <v>25</v>
      </c>
      <c r="B30" s="8" t="s">
        <v>391</v>
      </c>
      <c r="C30" s="8" t="s">
        <v>392</v>
      </c>
      <c r="D30" s="8" t="s">
        <v>47</v>
      </c>
      <c r="E30" s="6">
        <f t="shared" si="0"/>
        <v>29</v>
      </c>
      <c r="F30" s="35">
        <v>72</v>
      </c>
    </row>
    <row r="31" spans="1:6" x14ac:dyDescent="0.25">
      <c r="A31" s="23">
        <v>26</v>
      </c>
      <c r="B31" s="8" t="s">
        <v>391</v>
      </c>
      <c r="C31" s="8" t="s">
        <v>392</v>
      </c>
      <c r="D31" s="29" t="s">
        <v>48</v>
      </c>
      <c r="E31" s="6">
        <f t="shared" si="0"/>
        <v>1809</v>
      </c>
      <c r="F31" s="35">
        <v>4521</v>
      </c>
    </row>
    <row r="32" spans="1:6" x14ac:dyDescent="0.25">
      <c r="A32" s="23">
        <v>27</v>
      </c>
      <c r="B32" s="8" t="s">
        <v>391</v>
      </c>
      <c r="C32" s="8" t="s">
        <v>392</v>
      </c>
      <c r="D32" s="29" t="s">
        <v>41</v>
      </c>
      <c r="E32" s="6">
        <f t="shared" si="0"/>
        <v>1786</v>
      </c>
      <c r="F32" s="35">
        <v>4464</v>
      </c>
    </row>
    <row r="33" spans="1:6" x14ac:dyDescent="0.25">
      <c r="A33" s="23">
        <v>28</v>
      </c>
      <c r="B33" s="8" t="s">
        <v>391</v>
      </c>
      <c r="C33" s="8" t="s">
        <v>392</v>
      </c>
      <c r="D33" s="29" t="s">
        <v>64</v>
      </c>
      <c r="E33" s="6">
        <f t="shared" si="0"/>
        <v>1786</v>
      </c>
      <c r="F33" s="35">
        <v>4464</v>
      </c>
    </row>
    <row r="34" spans="1:6" ht="15.75" thickBot="1" x14ac:dyDescent="0.3">
      <c r="A34" s="25">
        <v>29</v>
      </c>
      <c r="B34" s="8" t="s">
        <v>391</v>
      </c>
      <c r="C34" s="8" t="s">
        <v>392</v>
      </c>
      <c r="D34" s="51" t="s">
        <v>52</v>
      </c>
      <c r="E34" s="32">
        <f t="shared" si="0"/>
        <v>1181</v>
      </c>
      <c r="F34" s="33">
        <v>2952</v>
      </c>
    </row>
    <row r="35" spans="1:6" x14ac:dyDescent="0.25">
      <c r="A35" s="18">
        <v>30</v>
      </c>
      <c r="B35" s="19" t="s">
        <v>393</v>
      </c>
      <c r="C35" s="50" t="s">
        <v>394</v>
      </c>
      <c r="D35" s="50" t="s">
        <v>38</v>
      </c>
      <c r="E35" s="30">
        <f t="shared" si="0"/>
        <v>4240</v>
      </c>
      <c r="F35" s="31">
        <v>10598</v>
      </c>
    </row>
    <row r="36" spans="1:6" x14ac:dyDescent="0.25">
      <c r="A36" s="23">
        <v>31</v>
      </c>
      <c r="B36" s="8" t="s">
        <v>393</v>
      </c>
      <c r="C36" s="29" t="s">
        <v>394</v>
      </c>
      <c r="D36" s="29" t="s">
        <v>46</v>
      </c>
      <c r="E36" s="6">
        <f t="shared" si="0"/>
        <v>63</v>
      </c>
      <c r="F36" s="35">
        <v>156</v>
      </c>
    </row>
    <row r="37" spans="1:6" x14ac:dyDescent="0.25">
      <c r="A37" s="23">
        <v>32</v>
      </c>
      <c r="B37" s="8" t="s">
        <v>393</v>
      </c>
      <c r="C37" s="29" t="s">
        <v>394</v>
      </c>
      <c r="D37" s="29" t="s">
        <v>52</v>
      </c>
      <c r="E37" s="6">
        <f t="shared" si="0"/>
        <v>11935</v>
      </c>
      <c r="F37" s="35">
        <v>29836</v>
      </c>
    </row>
    <row r="38" spans="1:6" x14ac:dyDescent="0.25">
      <c r="A38" s="23">
        <v>33</v>
      </c>
      <c r="B38" s="8" t="s">
        <v>393</v>
      </c>
      <c r="C38" s="29" t="s">
        <v>394</v>
      </c>
      <c r="D38" s="29" t="s">
        <v>39</v>
      </c>
      <c r="E38" s="6">
        <f t="shared" si="0"/>
        <v>7321</v>
      </c>
      <c r="F38" s="35">
        <v>18302</v>
      </c>
    </row>
    <row r="39" spans="1:6" ht="15.75" thickBot="1" x14ac:dyDescent="0.3">
      <c r="A39" s="25">
        <v>34</v>
      </c>
      <c r="B39" s="8" t="s">
        <v>393</v>
      </c>
      <c r="C39" s="29" t="s">
        <v>394</v>
      </c>
      <c r="D39" s="51" t="s">
        <v>42</v>
      </c>
      <c r="E39" s="32">
        <f t="shared" si="0"/>
        <v>3180</v>
      </c>
      <c r="F39" s="33">
        <v>7948</v>
      </c>
    </row>
    <row r="40" spans="1:6" x14ac:dyDescent="0.25">
      <c r="A40" s="18">
        <v>35</v>
      </c>
      <c r="B40" s="19" t="s">
        <v>395</v>
      </c>
      <c r="C40" s="50" t="s">
        <v>396</v>
      </c>
      <c r="D40" s="50" t="s">
        <v>42</v>
      </c>
      <c r="E40" s="30">
        <f t="shared" si="0"/>
        <v>2414</v>
      </c>
      <c r="F40" s="31">
        <v>6033</v>
      </c>
    </row>
    <row r="41" spans="1:6" x14ac:dyDescent="0.25">
      <c r="A41" s="23">
        <v>36</v>
      </c>
      <c r="B41" s="8" t="s">
        <v>395</v>
      </c>
      <c r="C41" s="29" t="s">
        <v>396</v>
      </c>
      <c r="D41" s="29" t="s">
        <v>38</v>
      </c>
      <c r="E41" s="6">
        <f t="shared" si="0"/>
        <v>13795</v>
      </c>
      <c r="F41" s="35">
        <v>34487</v>
      </c>
    </row>
    <row r="42" spans="1:6" x14ac:dyDescent="0.25">
      <c r="A42" s="23">
        <v>37</v>
      </c>
      <c r="B42" s="8" t="s">
        <v>395</v>
      </c>
      <c r="C42" s="29" t="s">
        <v>396</v>
      </c>
      <c r="D42" s="29" t="s">
        <v>41</v>
      </c>
      <c r="E42" s="6">
        <f t="shared" si="0"/>
        <v>3283</v>
      </c>
      <c r="F42" s="35">
        <v>8207</v>
      </c>
    </row>
    <row r="43" spans="1:6" x14ac:dyDescent="0.25">
      <c r="A43" s="23">
        <v>38</v>
      </c>
      <c r="B43" s="8" t="s">
        <v>395</v>
      </c>
      <c r="C43" s="29" t="s">
        <v>396</v>
      </c>
      <c r="D43" s="29" t="s">
        <v>40</v>
      </c>
      <c r="E43" s="6">
        <f t="shared" si="0"/>
        <v>1089</v>
      </c>
      <c r="F43" s="35">
        <v>2721</v>
      </c>
    </row>
    <row r="44" spans="1:6" x14ac:dyDescent="0.25">
      <c r="A44" s="23">
        <v>39</v>
      </c>
      <c r="B44" s="8" t="s">
        <v>395</v>
      </c>
      <c r="C44" s="29" t="s">
        <v>396</v>
      </c>
      <c r="D44" s="29" t="s">
        <v>47</v>
      </c>
      <c r="E44" s="6">
        <f t="shared" si="0"/>
        <v>69</v>
      </c>
      <c r="F44" s="35">
        <v>172</v>
      </c>
    </row>
    <row r="45" spans="1:6" x14ac:dyDescent="0.25">
      <c r="A45" s="23">
        <v>40</v>
      </c>
      <c r="B45" s="8" t="s">
        <v>395</v>
      </c>
      <c r="C45" s="29" t="s">
        <v>396</v>
      </c>
      <c r="D45" s="29" t="s">
        <v>52</v>
      </c>
      <c r="E45" s="6">
        <f t="shared" si="0"/>
        <v>3254</v>
      </c>
      <c r="F45" s="35">
        <v>8135</v>
      </c>
    </row>
    <row r="46" spans="1:6" x14ac:dyDescent="0.25">
      <c r="A46" s="23">
        <v>41</v>
      </c>
      <c r="B46" s="8" t="s">
        <v>395</v>
      </c>
      <c r="C46" s="29" t="s">
        <v>396</v>
      </c>
      <c r="D46" s="29" t="s">
        <v>45</v>
      </c>
      <c r="E46" s="6">
        <f t="shared" si="0"/>
        <v>21</v>
      </c>
      <c r="F46" s="35">
        <v>52</v>
      </c>
    </row>
    <row r="47" spans="1:6" x14ac:dyDescent="0.25">
      <c r="A47" s="23">
        <v>42</v>
      </c>
      <c r="B47" s="8" t="s">
        <v>395</v>
      </c>
      <c r="C47" s="29" t="s">
        <v>396</v>
      </c>
      <c r="D47" s="29" t="s">
        <v>46</v>
      </c>
      <c r="E47" s="6">
        <f t="shared" si="0"/>
        <v>21</v>
      </c>
      <c r="F47" s="35">
        <v>52</v>
      </c>
    </row>
    <row r="48" spans="1:6" x14ac:dyDescent="0.25">
      <c r="A48" s="23">
        <v>43</v>
      </c>
      <c r="B48" s="8" t="s">
        <v>395</v>
      </c>
      <c r="C48" s="29" t="s">
        <v>396</v>
      </c>
      <c r="D48" s="29" t="s">
        <v>126</v>
      </c>
      <c r="E48" s="6">
        <f t="shared" si="0"/>
        <v>21</v>
      </c>
      <c r="F48" s="35">
        <v>52</v>
      </c>
    </row>
    <row r="49" spans="1:6" x14ac:dyDescent="0.25">
      <c r="A49" s="23">
        <v>44</v>
      </c>
      <c r="B49" s="8" t="s">
        <v>395</v>
      </c>
      <c r="C49" s="29" t="s">
        <v>396</v>
      </c>
      <c r="D49" s="29" t="s">
        <v>39</v>
      </c>
      <c r="E49" s="6">
        <f t="shared" si="0"/>
        <v>11163</v>
      </c>
      <c r="F49" s="35">
        <v>27907</v>
      </c>
    </row>
    <row r="50" spans="1:6" x14ac:dyDescent="0.25">
      <c r="A50" s="23">
        <v>45</v>
      </c>
      <c r="B50" s="8" t="s">
        <v>395</v>
      </c>
      <c r="C50" s="29" t="s">
        <v>396</v>
      </c>
      <c r="D50" s="29" t="s">
        <v>48</v>
      </c>
      <c r="E50" s="6">
        <f t="shared" si="0"/>
        <v>5599</v>
      </c>
      <c r="F50" s="35">
        <v>13996</v>
      </c>
    </row>
    <row r="51" spans="1:6" x14ac:dyDescent="0.25">
      <c r="A51" s="23">
        <v>46</v>
      </c>
      <c r="B51" s="8" t="s">
        <v>395</v>
      </c>
      <c r="C51" s="29" t="s">
        <v>396</v>
      </c>
      <c r="D51" s="29" t="s">
        <v>64</v>
      </c>
      <c r="E51" s="6">
        <f t="shared" si="0"/>
        <v>5599</v>
      </c>
      <c r="F51" s="35">
        <v>13996</v>
      </c>
    </row>
    <row r="52" spans="1:6" ht="15.75" thickBot="1" x14ac:dyDescent="0.3">
      <c r="A52" s="25">
        <v>47</v>
      </c>
      <c r="B52" s="8" t="s">
        <v>395</v>
      </c>
      <c r="C52" s="29" t="s">
        <v>396</v>
      </c>
      <c r="D52" s="51" t="s">
        <v>49</v>
      </c>
      <c r="E52" s="32">
        <f t="shared" si="0"/>
        <v>951</v>
      </c>
      <c r="F52" s="33">
        <v>2376</v>
      </c>
    </row>
    <row r="53" spans="1:6" x14ac:dyDescent="0.25">
      <c r="A53" s="18">
        <v>48</v>
      </c>
      <c r="B53" s="19" t="s">
        <v>397</v>
      </c>
      <c r="C53" s="50" t="s">
        <v>398</v>
      </c>
      <c r="D53" s="50" t="s">
        <v>42</v>
      </c>
      <c r="E53" s="30">
        <f t="shared" si="0"/>
        <v>2944</v>
      </c>
      <c r="F53" s="31">
        <v>7358</v>
      </c>
    </row>
    <row r="54" spans="1:6" x14ac:dyDescent="0.25">
      <c r="A54" s="23">
        <v>49</v>
      </c>
      <c r="B54" s="8" t="s">
        <v>397</v>
      </c>
      <c r="C54" s="29" t="s">
        <v>398</v>
      </c>
      <c r="D54" s="29" t="s">
        <v>45</v>
      </c>
      <c r="E54" s="6">
        <f t="shared" si="0"/>
        <v>29</v>
      </c>
      <c r="F54" s="35">
        <v>72</v>
      </c>
    </row>
    <row r="55" spans="1:6" x14ac:dyDescent="0.25">
      <c r="A55" s="23">
        <v>50</v>
      </c>
      <c r="B55" s="8" t="s">
        <v>397</v>
      </c>
      <c r="C55" s="29" t="s">
        <v>398</v>
      </c>
      <c r="D55" s="29" t="s">
        <v>46</v>
      </c>
      <c r="E55" s="6">
        <f t="shared" si="0"/>
        <v>87</v>
      </c>
      <c r="F55" s="35">
        <v>216</v>
      </c>
    </row>
    <row r="56" spans="1:6" x14ac:dyDescent="0.25">
      <c r="A56" s="23">
        <v>51</v>
      </c>
      <c r="B56" s="8" t="s">
        <v>397</v>
      </c>
      <c r="C56" s="29" t="s">
        <v>398</v>
      </c>
      <c r="D56" s="29" t="s">
        <v>52</v>
      </c>
      <c r="E56" s="6">
        <f t="shared" si="0"/>
        <v>6647</v>
      </c>
      <c r="F56" s="35">
        <v>16617</v>
      </c>
    </row>
    <row r="57" spans="1:6" x14ac:dyDescent="0.25">
      <c r="A57" s="23">
        <v>52</v>
      </c>
      <c r="B57" s="8" t="s">
        <v>397</v>
      </c>
      <c r="C57" s="29" t="s">
        <v>398</v>
      </c>
      <c r="D57" s="29" t="s">
        <v>38</v>
      </c>
      <c r="E57" s="6">
        <f t="shared" si="0"/>
        <v>6123</v>
      </c>
      <c r="F57" s="35">
        <v>15307</v>
      </c>
    </row>
    <row r="58" spans="1:6" x14ac:dyDescent="0.25">
      <c r="A58" s="23">
        <v>53</v>
      </c>
      <c r="B58" s="8" t="s">
        <v>397</v>
      </c>
      <c r="C58" s="29" t="s">
        <v>398</v>
      </c>
      <c r="D58" s="29" t="s">
        <v>40</v>
      </c>
      <c r="E58" s="6">
        <f t="shared" si="0"/>
        <v>5881</v>
      </c>
      <c r="F58" s="35">
        <v>14702</v>
      </c>
    </row>
    <row r="59" spans="1:6" x14ac:dyDescent="0.25">
      <c r="A59" s="23">
        <v>54</v>
      </c>
      <c r="B59" s="8" t="s">
        <v>397</v>
      </c>
      <c r="C59" s="29" t="s">
        <v>398</v>
      </c>
      <c r="D59" s="29" t="s">
        <v>47</v>
      </c>
      <c r="E59" s="6">
        <f t="shared" si="0"/>
        <v>23</v>
      </c>
      <c r="F59" s="35">
        <v>57</v>
      </c>
    </row>
    <row r="60" spans="1:6" x14ac:dyDescent="0.25">
      <c r="A60" s="23">
        <v>55</v>
      </c>
      <c r="B60" s="8" t="s">
        <v>397</v>
      </c>
      <c r="C60" s="29" t="s">
        <v>398</v>
      </c>
      <c r="D60" s="29" t="s">
        <v>41</v>
      </c>
      <c r="E60" s="6">
        <f t="shared" si="0"/>
        <v>5881</v>
      </c>
      <c r="F60" s="35">
        <v>14702</v>
      </c>
    </row>
    <row r="61" spans="1:6" x14ac:dyDescent="0.25">
      <c r="A61" s="23">
        <v>56</v>
      </c>
      <c r="B61" s="8" t="s">
        <v>397</v>
      </c>
      <c r="C61" s="29" t="s">
        <v>398</v>
      </c>
      <c r="D61" s="29" t="s">
        <v>48</v>
      </c>
      <c r="E61" s="6">
        <f t="shared" si="0"/>
        <v>5881</v>
      </c>
      <c r="F61" s="35">
        <v>14702</v>
      </c>
    </row>
    <row r="62" spans="1:6" x14ac:dyDescent="0.25">
      <c r="A62" s="23">
        <v>57</v>
      </c>
      <c r="B62" s="8" t="s">
        <v>397</v>
      </c>
      <c r="C62" s="29" t="s">
        <v>398</v>
      </c>
      <c r="D62" s="29" t="s">
        <v>64</v>
      </c>
      <c r="E62" s="6">
        <f t="shared" si="0"/>
        <v>5881</v>
      </c>
      <c r="F62" s="35">
        <v>14702</v>
      </c>
    </row>
    <row r="63" spans="1:6" x14ac:dyDescent="0.25">
      <c r="A63" s="23">
        <v>58</v>
      </c>
      <c r="B63" s="8" t="s">
        <v>397</v>
      </c>
      <c r="C63" s="29" t="s">
        <v>398</v>
      </c>
      <c r="D63" s="29" t="s">
        <v>39</v>
      </c>
      <c r="E63" s="6">
        <f t="shared" si="0"/>
        <v>8980</v>
      </c>
      <c r="F63" s="35">
        <v>22449</v>
      </c>
    </row>
    <row r="64" spans="1:6" ht="15.75" thickBot="1" x14ac:dyDescent="0.3">
      <c r="A64" s="25">
        <v>59</v>
      </c>
      <c r="B64" s="8" t="s">
        <v>397</v>
      </c>
      <c r="C64" s="29" t="s">
        <v>398</v>
      </c>
      <c r="D64" s="51" t="s">
        <v>65</v>
      </c>
      <c r="E64" s="32">
        <f t="shared" ref="E64:E126" si="1">ROUNDUP((F64*0.4),0)</f>
        <v>6</v>
      </c>
      <c r="F64" s="33">
        <v>14</v>
      </c>
    </row>
    <row r="65" spans="1:6" x14ac:dyDescent="0.25">
      <c r="A65" s="18">
        <v>60</v>
      </c>
      <c r="B65" s="19" t="s">
        <v>399</v>
      </c>
      <c r="C65" s="50" t="s">
        <v>400</v>
      </c>
      <c r="D65" s="50" t="s">
        <v>42</v>
      </c>
      <c r="E65" s="30">
        <f t="shared" si="1"/>
        <v>291</v>
      </c>
      <c r="F65" s="31">
        <v>726</v>
      </c>
    </row>
    <row r="66" spans="1:6" x14ac:dyDescent="0.25">
      <c r="A66" s="23">
        <v>61</v>
      </c>
      <c r="B66" s="8" t="s">
        <v>399</v>
      </c>
      <c r="C66" s="29" t="s">
        <v>400</v>
      </c>
      <c r="D66" s="29" t="s">
        <v>52</v>
      </c>
      <c r="E66" s="6">
        <f t="shared" si="1"/>
        <v>311</v>
      </c>
      <c r="F66" s="35">
        <v>777</v>
      </c>
    </row>
    <row r="67" spans="1:6" x14ac:dyDescent="0.25">
      <c r="A67" s="23">
        <v>62</v>
      </c>
      <c r="B67" s="8" t="s">
        <v>399</v>
      </c>
      <c r="C67" s="29" t="s">
        <v>400</v>
      </c>
      <c r="D67" s="29" t="s">
        <v>40</v>
      </c>
      <c r="E67" s="6">
        <f t="shared" si="1"/>
        <v>420</v>
      </c>
      <c r="F67" s="35">
        <v>1050</v>
      </c>
    </row>
    <row r="68" spans="1:6" x14ac:dyDescent="0.25">
      <c r="A68" s="23">
        <v>63</v>
      </c>
      <c r="B68" s="8" t="s">
        <v>399</v>
      </c>
      <c r="C68" s="29" t="s">
        <v>400</v>
      </c>
      <c r="D68" s="29" t="s">
        <v>41</v>
      </c>
      <c r="E68" s="6">
        <f t="shared" si="1"/>
        <v>420</v>
      </c>
      <c r="F68" s="35">
        <v>1050</v>
      </c>
    </row>
    <row r="69" spans="1:6" x14ac:dyDescent="0.25">
      <c r="A69" s="23">
        <v>64</v>
      </c>
      <c r="B69" s="8" t="s">
        <v>399</v>
      </c>
      <c r="C69" s="29" t="s">
        <v>400</v>
      </c>
      <c r="D69" s="29" t="s">
        <v>48</v>
      </c>
      <c r="E69" s="6">
        <f t="shared" si="1"/>
        <v>420</v>
      </c>
      <c r="F69" s="35">
        <v>1050</v>
      </c>
    </row>
    <row r="70" spans="1:6" x14ac:dyDescent="0.25">
      <c r="A70" s="23">
        <v>65</v>
      </c>
      <c r="B70" s="8" t="s">
        <v>399</v>
      </c>
      <c r="C70" s="29" t="s">
        <v>400</v>
      </c>
      <c r="D70" s="29" t="s">
        <v>38</v>
      </c>
      <c r="E70" s="6">
        <f t="shared" si="1"/>
        <v>225</v>
      </c>
      <c r="F70" s="35">
        <v>561</v>
      </c>
    </row>
    <row r="71" spans="1:6" ht="15.75" thickBot="1" x14ac:dyDescent="0.3">
      <c r="A71" s="25">
        <v>66</v>
      </c>
      <c r="B71" s="8" t="s">
        <v>399</v>
      </c>
      <c r="C71" s="29" t="s">
        <v>400</v>
      </c>
      <c r="D71" s="51" t="s">
        <v>39</v>
      </c>
      <c r="E71" s="32">
        <f t="shared" si="1"/>
        <v>519</v>
      </c>
      <c r="F71" s="33">
        <v>1296</v>
      </c>
    </row>
    <row r="72" spans="1:6" x14ac:dyDescent="0.25">
      <c r="A72" s="18">
        <v>67</v>
      </c>
      <c r="B72" s="19" t="s">
        <v>401</v>
      </c>
      <c r="C72" s="50" t="s">
        <v>402</v>
      </c>
      <c r="D72" s="50" t="s">
        <v>42</v>
      </c>
      <c r="E72" s="30">
        <f t="shared" si="1"/>
        <v>392</v>
      </c>
      <c r="F72" s="31">
        <v>979</v>
      </c>
    </row>
    <row r="73" spans="1:6" x14ac:dyDescent="0.25">
      <c r="A73" s="23">
        <v>68</v>
      </c>
      <c r="B73" s="8" t="s">
        <v>401</v>
      </c>
      <c r="C73" s="29" t="s">
        <v>402</v>
      </c>
      <c r="D73" s="29" t="s">
        <v>38</v>
      </c>
      <c r="E73" s="6">
        <f t="shared" si="1"/>
        <v>392</v>
      </c>
      <c r="F73" s="35">
        <v>979</v>
      </c>
    </row>
    <row r="74" spans="1:6" x14ac:dyDescent="0.25">
      <c r="A74" s="23">
        <v>69</v>
      </c>
      <c r="B74" s="8" t="s">
        <v>401</v>
      </c>
      <c r="C74" s="29" t="s">
        <v>402</v>
      </c>
      <c r="D74" s="29" t="s">
        <v>47</v>
      </c>
      <c r="E74" s="6">
        <f t="shared" si="1"/>
        <v>956</v>
      </c>
      <c r="F74" s="35">
        <v>2390</v>
      </c>
    </row>
    <row r="75" spans="1:6" x14ac:dyDescent="0.25">
      <c r="A75" s="23">
        <v>70</v>
      </c>
      <c r="B75" s="8" t="s">
        <v>401</v>
      </c>
      <c r="C75" s="29" t="s">
        <v>402</v>
      </c>
      <c r="D75" s="29" t="s">
        <v>41</v>
      </c>
      <c r="E75" s="6">
        <f t="shared" si="1"/>
        <v>956</v>
      </c>
      <c r="F75" s="35">
        <v>2390</v>
      </c>
    </row>
    <row r="76" spans="1:6" x14ac:dyDescent="0.25">
      <c r="A76" s="23">
        <v>71</v>
      </c>
      <c r="B76" s="8" t="s">
        <v>401</v>
      </c>
      <c r="C76" s="29" t="s">
        <v>402</v>
      </c>
      <c r="D76" s="29" t="s">
        <v>48</v>
      </c>
      <c r="E76" s="6">
        <f t="shared" si="1"/>
        <v>392</v>
      </c>
      <c r="F76" s="35">
        <v>979</v>
      </c>
    </row>
    <row r="77" spans="1:6" x14ac:dyDescent="0.25">
      <c r="A77" s="23">
        <v>72</v>
      </c>
      <c r="B77" s="8" t="s">
        <v>401</v>
      </c>
      <c r="C77" s="29" t="s">
        <v>402</v>
      </c>
      <c r="D77" s="29" t="s">
        <v>52</v>
      </c>
      <c r="E77" s="6">
        <f t="shared" si="1"/>
        <v>565</v>
      </c>
      <c r="F77" s="35">
        <v>1411</v>
      </c>
    </row>
    <row r="78" spans="1:6" ht="15.75" thickBot="1" x14ac:dyDescent="0.3">
      <c r="A78" s="25">
        <v>73</v>
      </c>
      <c r="B78" s="8" t="s">
        <v>401</v>
      </c>
      <c r="C78" s="29" t="s">
        <v>402</v>
      </c>
      <c r="D78" s="51" t="s">
        <v>39</v>
      </c>
      <c r="E78" s="32">
        <f t="shared" si="1"/>
        <v>565</v>
      </c>
      <c r="F78" s="33">
        <v>1411</v>
      </c>
    </row>
    <row r="79" spans="1:6" x14ac:dyDescent="0.25">
      <c r="A79" s="18">
        <v>74</v>
      </c>
      <c r="B79" s="19" t="s">
        <v>403</v>
      </c>
      <c r="C79" s="50" t="s">
        <v>404</v>
      </c>
      <c r="D79" s="50" t="s">
        <v>38</v>
      </c>
      <c r="E79" s="30">
        <f t="shared" si="1"/>
        <v>732</v>
      </c>
      <c r="F79" s="31">
        <v>1828</v>
      </c>
    </row>
    <row r="80" spans="1:6" x14ac:dyDescent="0.25">
      <c r="A80" s="23">
        <v>75</v>
      </c>
      <c r="B80" s="8" t="s">
        <v>403</v>
      </c>
      <c r="C80" s="29" t="s">
        <v>404</v>
      </c>
      <c r="D80" s="29" t="s">
        <v>39</v>
      </c>
      <c r="E80" s="6">
        <f t="shared" si="1"/>
        <v>2454</v>
      </c>
      <c r="F80" s="35">
        <v>6134</v>
      </c>
    </row>
    <row r="81" spans="1:6" x14ac:dyDescent="0.25">
      <c r="A81" s="23">
        <v>76</v>
      </c>
      <c r="B81" s="8" t="s">
        <v>403</v>
      </c>
      <c r="C81" s="29" t="s">
        <v>404</v>
      </c>
      <c r="D81" s="29" t="s">
        <v>40</v>
      </c>
      <c r="E81" s="6">
        <f t="shared" si="1"/>
        <v>657</v>
      </c>
      <c r="F81" s="35">
        <v>1641</v>
      </c>
    </row>
    <row r="82" spans="1:6" x14ac:dyDescent="0.25">
      <c r="A82" s="23">
        <v>77</v>
      </c>
      <c r="B82" s="8" t="s">
        <v>403</v>
      </c>
      <c r="C82" s="29" t="s">
        <v>404</v>
      </c>
      <c r="D82" s="29" t="s">
        <v>41</v>
      </c>
      <c r="E82" s="6">
        <f t="shared" si="1"/>
        <v>432</v>
      </c>
      <c r="F82" s="35">
        <v>1080</v>
      </c>
    </row>
    <row r="83" spans="1:6" ht="15.75" thickBot="1" x14ac:dyDescent="0.3">
      <c r="A83" s="25">
        <v>78</v>
      </c>
      <c r="B83" s="8" t="s">
        <v>403</v>
      </c>
      <c r="C83" s="29" t="s">
        <v>404</v>
      </c>
      <c r="D83" s="51" t="s">
        <v>64</v>
      </c>
      <c r="E83" s="32">
        <f t="shared" si="1"/>
        <v>622</v>
      </c>
      <c r="F83" s="33">
        <v>1555</v>
      </c>
    </row>
    <row r="84" spans="1:6" x14ac:dyDescent="0.25">
      <c r="A84" s="18">
        <v>79</v>
      </c>
      <c r="B84" s="19" t="s">
        <v>405</v>
      </c>
      <c r="C84" s="50" t="s">
        <v>406</v>
      </c>
      <c r="D84" s="50" t="s">
        <v>38</v>
      </c>
      <c r="E84" s="30">
        <f t="shared" si="1"/>
        <v>956</v>
      </c>
      <c r="F84" s="31">
        <v>2390</v>
      </c>
    </row>
    <row r="85" spans="1:6" x14ac:dyDescent="0.25">
      <c r="A85" s="23">
        <v>80</v>
      </c>
      <c r="B85" s="8" t="s">
        <v>405</v>
      </c>
      <c r="C85" s="29" t="s">
        <v>406</v>
      </c>
      <c r="D85" s="29" t="s">
        <v>39</v>
      </c>
      <c r="E85" s="6">
        <f t="shared" si="1"/>
        <v>2448</v>
      </c>
      <c r="F85" s="35">
        <v>6120</v>
      </c>
    </row>
    <row r="86" spans="1:6" x14ac:dyDescent="0.25">
      <c r="A86" s="23">
        <v>81</v>
      </c>
      <c r="B86" s="8" t="s">
        <v>405</v>
      </c>
      <c r="C86" s="29" t="s">
        <v>406</v>
      </c>
      <c r="D86" s="29" t="s">
        <v>40</v>
      </c>
      <c r="E86" s="6">
        <f t="shared" si="1"/>
        <v>46</v>
      </c>
      <c r="F86" s="35">
        <v>115</v>
      </c>
    </row>
    <row r="87" spans="1:6" ht="15.75" thickBot="1" x14ac:dyDescent="0.3">
      <c r="A87" s="25">
        <v>82</v>
      </c>
      <c r="B87" s="26" t="s">
        <v>405</v>
      </c>
      <c r="C87" s="29" t="s">
        <v>406</v>
      </c>
      <c r="D87" s="51" t="s">
        <v>42</v>
      </c>
      <c r="E87" s="32">
        <f t="shared" si="1"/>
        <v>478</v>
      </c>
      <c r="F87" s="33">
        <v>1195</v>
      </c>
    </row>
    <row r="88" spans="1:6" x14ac:dyDescent="0.25">
      <c r="A88" s="18">
        <v>83</v>
      </c>
      <c r="B88" s="19" t="s">
        <v>407</v>
      </c>
      <c r="C88" s="50" t="s">
        <v>408</v>
      </c>
      <c r="D88" s="50" t="s">
        <v>38</v>
      </c>
      <c r="E88" s="30">
        <f t="shared" si="1"/>
        <v>542</v>
      </c>
      <c r="F88" s="31">
        <v>1353</v>
      </c>
    </row>
    <row r="89" spans="1:6" x14ac:dyDescent="0.25">
      <c r="A89" s="23">
        <v>84</v>
      </c>
      <c r="B89" s="8" t="s">
        <v>407</v>
      </c>
      <c r="C89" s="29" t="s">
        <v>408</v>
      </c>
      <c r="D89" s="29" t="s">
        <v>39</v>
      </c>
      <c r="E89" s="6">
        <f t="shared" si="1"/>
        <v>340</v>
      </c>
      <c r="F89" s="35">
        <v>849</v>
      </c>
    </row>
    <row r="90" spans="1:6" ht="15.75" thickBot="1" x14ac:dyDescent="0.3">
      <c r="A90" s="25">
        <v>85</v>
      </c>
      <c r="B90" s="26" t="s">
        <v>407</v>
      </c>
      <c r="C90" s="29" t="s">
        <v>408</v>
      </c>
      <c r="D90" s="51" t="s">
        <v>42</v>
      </c>
      <c r="E90" s="32">
        <f t="shared" si="1"/>
        <v>260</v>
      </c>
      <c r="F90" s="33">
        <v>648</v>
      </c>
    </row>
    <row r="91" spans="1:6" x14ac:dyDescent="0.25">
      <c r="A91" s="18">
        <v>86</v>
      </c>
      <c r="B91" s="19" t="s">
        <v>409</v>
      </c>
      <c r="C91" s="50" t="s">
        <v>410</v>
      </c>
      <c r="D91" s="50" t="s">
        <v>42</v>
      </c>
      <c r="E91" s="30">
        <f t="shared" si="1"/>
        <v>294</v>
      </c>
      <c r="F91" s="31">
        <v>734</v>
      </c>
    </row>
    <row r="92" spans="1:6" x14ac:dyDescent="0.25">
      <c r="A92" s="23">
        <v>87</v>
      </c>
      <c r="B92" s="8" t="s">
        <v>409</v>
      </c>
      <c r="C92" s="29" t="s">
        <v>410</v>
      </c>
      <c r="D92" s="29" t="s">
        <v>38</v>
      </c>
      <c r="E92" s="6">
        <f t="shared" si="1"/>
        <v>1198</v>
      </c>
      <c r="F92" s="35">
        <v>2994</v>
      </c>
    </row>
    <row r="93" spans="1:6" ht="15.75" thickBot="1" x14ac:dyDescent="0.3">
      <c r="A93" s="25">
        <v>88</v>
      </c>
      <c r="B93" s="26" t="s">
        <v>409</v>
      </c>
      <c r="C93" s="29" t="s">
        <v>410</v>
      </c>
      <c r="D93" s="51" t="s">
        <v>39</v>
      </c>
      <c r="E93" s="32">
        <f t="shared" si="1"/>
        <v>507</v>
      </c>
      <c r="F93" s="33">
        <v>1267</v>
      </c>
    </row>
    <row r="94" spans="1:6" x14ac:dyDescent="0.25">
      <c r="A94" s="18">
        <v>89</v>
      </c>
      <c r="B94" s="19" t="s">
        <v>411</v>
      </c>
      <c r="C94" s="50" t="s">
        <v>412</v>
      </c>
      <c r="D94" s="50" t="s">
        <v>38</v>
      </c>
      <c r="E94" s="30">
        <f t="shared" si="1"/>
        <v>611</v>
      </c>
      <c r="F94" s="31">
        <v>1526</v>
      </c>
    </row>
    <row r="95" spans="1:6" x14ac:dyDescent="0.25">
      <c r="A95" s="23"/>
      <c r="B95" s="8" t="s">
        <v>411</v>
      </c>
      <c r="C95" s="29" t="s">
        <v>412</v>
      </c>
      <c r="D95" s="29" t="s">
        <v>42</v>
      </c>
      <c r="E95" s="6">
        <f>ROUNDUP((F95*0.4),0)</f>
        <v>339</v>
      </c>
      <c r="F95" s="35">
        <v>846</v>
      </c>
    </row>
    <row r="96" spans="1:6" x14ac:dyDescent="0.25">
      <c r="A96" s="23">
        <v>90</v>
      </c>
      <c r="B96" s="8" t="s">
        <v>411</v>
      </c>
      <c r="C96" s="29" t="s">
        <v>412</v>
      </c>
      <c r="D96" s="29" t="s">
        <v>39</v>
      </c>
      <c r="E96" s="6">
        <f t="shared" si="1"/>
        <v>628</v>
      </c>
      <c r="F96" s="35">
        <v>1569</v>
      </c>
    </row>
    <row r="97" spans="1:6" x14ac:dyDescent="0.25">
      <c r="A97" s="23">
        <v>91</v>
      </c>
      <c r="B97" s="8" t="s">
        <v>411</v>
      </c>
      <c r="C97" s="29" t="s">
        <v>412</v>
      </c>
      <c r="D97" s="29" t="s">
        <v>41</v>
      </c>
      <c r="E97" s="6">
        <f t="shared" si="1"/>
        <v>507</v>
      </c>
      <c r="F97" s="35">
        <v>1267</v>
      </c>
    </row>
    <row r="98" spans="1:6" ht="15.75" thickBot="1" x14ac:dyDescent="0.3">
      <c r="A98" s="25">
        <v>92</v>
      </c>
      <c r="B98" s="26" t="s">
        <v>411</v>
      </c>
      <c r="C98" s="29" t="s">
        <v>412</v>
      </c>
      <c r="D98" s="51" t="s">
        <v>52</v>
      </c>
      <c r="E98" s="32">
        <f t="shared" si="1"/>
        <v>202</v>
      </c>
      <c r="F98" s="33">
        <v>504</v>
      </c>
    </row>
    <row r="99" spans="1:6" x14ac:dyDescent="0.25">
      <c r="A99" s="18">
        <v>93</v>
      </c>
      <c r="B99" s="19" t="s">
        <v>413</v>
      </c>
      <c r="C99" s="50" t="s">
        <v>414</v>
      </c>
      <c r="D99" s="50" t="s">
        <v>38</v>
      </c>
      <c r="E99" s="30">
        <f t="shared" si="1"/>
        <v>634</v>
      </c>
      <c r="F99" s="31">
        <v>1584</v>
      </c>
    </row>
    <row r="100" spans="1:6" x14ac:dyDescent="0.25">
      <c r="A100" s="23">
        <v>94</v>
      </c>
      <c r="B100" s="8" t="s">
        <v>413</v>
      </c>
      <c r="C100" s="29" t="s">
        <v>414</v>
      </c>
      <c r="D100" s="29" t="s">
        <v>39</v>
      </c>
      <c r="E100" s="6">
        <f t="shared" si="1"/>
        <v>634</v>
      </c>
      <c r="F100" s="35">
        <v>1584</v>
      </c>
    </row>
    <row r="101" spans="1:6" x14ac:dyDescent="0.25">
      <c r="A101" s="23">
        <v>95</v>
      </c>
      <c r="B101" s="8" t="s">
        <v>413</v>
      </c>
      <c r="C101" s="29" t="s">
        <v>414</v>
      </c>
      <c r="D101" s="29" t="s">
        <v>52</v>
      </c>
      <c r="E101" s="6">
        <f t="shared" si="1"/>
        <v>1290</v>
      </c>
      <c r="F101" s="35">
        <v>3225</v>
      </c>
    </row>
    <row r="102" spans="1:6" ht="15.75" thickBot="1" x14ac:dyDescent="0.3">
      <c r="A102" s="25">
        <v>96</v>
      </c>
      <c r="B102" s="26" t="s">
        <v>413</v>
      </c>
      <c r="C102" s="29" t="s">
        <v>414</v>
      </c>
      <c r="D102" s="51" t="s">
        <v>42</v>
      </c>
      <c r="E102" s="32">
        <f t="shared" si="1"/>
        <v>1290</v>
      </c>
      <c r="F102" s="33">
        <v>3225</v>
      </c>
    </row>
    <row r="103" spans="1:6" x14ac:dyDescent="0.25">
      <c r="A103" s="18">
        <v>97</v>
      </c>
      <c r="B103" s="19" t="s">
        <v>415</v>
      </c>
      <c r="C103" s="50" t="s">
        <v>416</v>
      </c>
      <c r="D103" s="50" t="s">
        <v>42</v>
      </c>
      <c r="E103" s="30">
        <f t="shared" si="1"/>
        <v>472</v>
      </c>
      <c r="F103" s="31">
        <v>1180</v>
      </c>
    </row>
    <row r="104" spans="1:6" x14ac:dyDescent="0.25">
      <c r="A104" s="23">
        <v>98</v>
      </c>
      <c r="B104" s="8" t="s">
        <v>415</v>
      </c>
      <c r="C104" s="29" t="s">
        <v>416</v>
      </c>
      <c r="D104" s="29" t="s">
        <v>38</v>
      </c>
      <c r="E104" s="6">
        <f t="shared" si="1"/>
        <v>1273</v>
      </c>
      <c r="F104" s="35">
        <v>3182</v>
      </c>
    </row>
    <row r="105" spans="1:6" x14ac:dyDescent="0.25">
      <c r="A105" s="23">
        <v>99</v>
      </c>
      <c r="B105" s="8" t="s">
        <v>415</v>
      </c>
      <c r="C105" s="29" t="s">
        <v>416</v>
      </c>
      <c r="D105" s="29" t="s">
        <v>39</v>
      </c>
      <c r="E105" s="6">
        <f t="shared" si="1"/>
        <v>1273</v>
      </c>
      <c r="F105" s="35">
        <v>3182</v>
      </c>
    </row>
    <row r="106" spans="1:6" x14ac:dyDescent="0.25">
      <c r="A106" s="23">
        <v>100</v>
      </c>
      <c r="B106" s="8" t="s">
        <v>415</v>
      </c>
      <c r="C106" s="29" t="s">
        <v>416</v>
      </c>
      <c r="D106" s="29" t="s">
        <v>40</v>
      </c>
      <c r="E106" s="6">
        <f t="shared" si="1"/>
        <v>1273</v>
      </c>
      <c r="F106" s="35">
        <v>3182</v>
      </c>
    </row>
    <row r="107" spans="1:6" x14ac:dyDescent="0.25">
      <c r="A107" s="23">
        <v>101</v>
      </c>
      <c r="B107" s="8" t="s">
        <v>415</v>
      </c>
      <c r="C107" s="29" t="s">
        <v>416</v>
      </c>
      <c r="D107" s="29" t="s">
        <v>41</v>
      </c>
      <c r="E107" s="6">
        <f t="shared" si="1"/>
        <v>472</v>
      </c>
      <c r="F107" s="35">
        <v>1180</v>
      </c>
    </row>
    <row r="108" spans="1:6" x14ac:dyDescent="0.25">
      <c r="A108" s="23">
        <v>102</v>
      </c>
      <c r="B108" s="8" t="s">
        <v>415</v>
      </c>
      <c r="C108" s="29" t="s">
        <v>416</v>
      </c>
      <c r="D108" s="29" t="s">
        <v>64</v>
      </c>
      <c r="E108" s="6">
        <f t="shared" si="1"/>
        <v>1556</v>
      </c>
      <c r="F108" s="35">
        <v>3888</v>
      </c>
    </row>
    <row r="109" spans="1:6" x14ac:dyDescent="0.25">
      <c r="A109" s="23">
        <v>103</v>
      </c>
      <c r="B109" s="8" t="s">
        <v>415</v>
      </c>
      <c r="C109" s="29" t="s">
        <v>416</v>
      </c>
      <c r="D109" s="29" t="s">
        <v>39</v>
      </c>
      <c r="E109" s="6">
        <f t="shared" si="1"/>
        <v>1556</v>
      </c>
      <c r="F109" s="35">
        <v>3888</v>
      </c>
    </row>
    <row r="110" spans="1:6" ht="15.75" thickBot="1" x14ac:dyDescent="0.3">
      <c r="A110" s="25">
        <v>104</v>
      </c>
      <c r="B110" s="8" t="s">
        <v>415</v>
      </c>
      <c r="C110" s="29" t="s">
        <v>416</v>
      </c>
      <c r="D110" s="51" t="s">
        <v>40</v>
      </c>
      <c r="E110" s="32">
        <f t="shared" si="1"/>
        <v>1556</v>
      </c>
      <c r="F110" s="33">
        <v>3888</v>
      </c>
    </row>
    <row r="111" spans="1:6" x14ac:dyDescent="0.25">
      <c r="A111" s="18">
        <v>105</v>
      </c>
      <c r="B111" s="19" t="s">
        <v>417</v>
      </c>
      <c r="C111" s="50" t="s">
        <v>418</v>
      </c>
      <c r="D111" s="50" t="s">
        <v>42</v>
      </c>
      <c r="E111" s="30">
        <f t="shared" si="1"/>
        <v>847</v>
      </c>
      <c r="F111" s="31">
        <v>2116</v>
      </c>
    </row>
    <row r="112" spans="1:6" x14ac:dyDescent="0.25">
      <c r="A112" s="23">
        <v>106</v>
      </c>
      <c r="B112" s="8" t="s">
        <v>417</v>
      </c>
      <c r="C112" s="29" t="s">
        <v>418</v>
      </c>
      <c r="D112" s="29" t="s">
        <v>38</v>
      </c>
      <c r="E112" s="6">
        <f t="shared" si="1"/>
        <v>1486</v>
      </c>
      <c r="F112" s="35">
        <v>3714</v>
      </c>
    </row>
    <row r="113" spans="1:6" ht="15.75" thickBot="1" x14ac:dyDescent="0.3">
      <c r="A113" s="25">
        <v>107</v>
      </c>
      <c r="B113" s="26" t="s">
        <v>417</v>
      </c>
      <c r="C113" s="29" t="s">
        <v>418</v>
      </c>
      <c r="D113" s="51" t="s">
        <v>39</v>
      </c>
      <c r="E113" s="32">
        <f t="shared" si="1"/>
        <v>749</v>
      </c>
      <c r="F113" s="33">
        <v>1872</v>
      </c>
    </row>
    <row r="114" spans="1:6" x14ac:dyDescent="0.25">
      <c r="A114" s="18">
        <v>108</v>
      </c>
      <c r="B114" s="19" t="s">
        <v>419</v>
      </c>
      <c r="C114" s="50" t="s">
        <v>420</v>
      </c>
      <c r="D114" s="50" t="s">
        <v>40</v>
      </c>
      <c r="E114" s="30">
        <f t="shared" si="1"/>
        <v>616</v>
      </c>
      <c r="F114" s="31">
        <v>1540</v>
      </c>
    </row>
    <row r="115" spans="1:6" x14ac:dyDescent="0.25">
      <c r="A115" s="23">
        <v>109</v>
      </c>
      <c r="B115" s="8" t="s">
        <v>419</v>
      </c>
      <c r="C115" s="29" t="s">
        <v>420</v>
      </c>
      <c r="D115" s="29" t="s">
        <v>39</v>
      </c>
      <c r="E115" s="6">
        <f t="shared" si="1"/>
        <v>1187</v>
      </c>
      <c r="F115" s="35">
        <v>2966</v>
      </c>
    </row>
    <row r="116" spans="1:6" x14ac:dyDescent="0.25">
      <c r="A116" s="23">
        <v>110</v>
      </c>
      <c r="B116" s="8" t="s">
        <v>419</v>
      </c>
      <c r="C116" s="29" t="s">
        <v>420</v>
      </c>
      <c r="D116" s="29" t="s">
        <v>41</v>
      </c>
      <c r="E116" s="6">
        <f t="shared" si="1"/>
        <v>1216</v>
      </c>
      <c r="F116" s="35">
        <v>3038</v>
      </c>
    </row>
    <row r="117" spans="1:6" ht="15.75" thickBot="1" x14ac:dyDescent="0.3">
      <c r="A117" s="25">
        <v>111</v>
      </c>
      <c r="B117" s="26" t="s">
        <v>419</v>
      </c>
      <c r="C117" s="29" t="s">
        <v>420</v>
      </c>
      <c r="D117" s="51" t="s">
        <v>52</v>
      </c>
      <c r="E117" s="32">
        <f t="shared" si="1"/>
        <v>951</v>
      </c>
      <c r="F117" s="33">
        <v>2376</v>
      </c>
    </row>
    <row r="118" spans="1:6" x14ac:dyDescent="0.25">
      <c r="A118" s="18">
        <v>112</v>
      </c>
      <c r="B118" s="19" t="s">
        <v>421</v>
      </c>
      <c r="C118" s="50" t="s">
        <v>422</v>
      </c>
      <c r="D118" s="50" t="s">
        <v>38</v>
      </c>
      <c r="E118" s="30">
        <f t="shared" si="1"/>
        <v>740</v>
      </c>
      <c r="F118" s="31">
        <v>1848</v>
      </c>
    </row>
    <row r="119" spans="1:6" x14ac:dyDescent="0.25">
      <c r="A119" s="23">
        <v>113</v>
      </c>
      <c r="B119" s="8" t="s">
        <v>421</v>
      </c>
      <c r="C119" s="29" t="s">
        <v>422</v>
      </c>
      <c r="D119" s="29" t="s">
        <v>39</v>
      </c>
      <c r="E119" s="6">
        <f t="shared" si="1"/>
        <v>369</v>
      </c>
      <c r="F119" s="35">
        <v>921</v>
      </c>
    </row>
    <row r="120" spans="1:6" x14ac:dyDescent="0.25">
      <c r="A120" s="23">
        <v>114</v>
      </c>
      <c r="B120" s="8" t="s">
        <v>421</v>
      </c>
      <c r="C120" s="29" t="s">
        <v>422</v>
      </c>
      <c r="D120" s="29" t="s">
        <v>64</v>
      </c>
      <c r="E120" s="6">
        <f t="shared" si="1"/>
        <v>213</v>
      </c>
      <c r="F120" s="35">
        <v>532</v>
      </c>
    </row>
    <row r="121" spans="1:6" ht="15.75" thickBot="1" x14ac:dyDescent="0.3">
      <c r="A121" s="25">
        <v>115</v>
      </c>
      <c r="B121" s="8" t="s">
        <v>421</v>
      </c>
      <c r="C121" s="29" t="s">
        <v>422</v>
      </c>
      <c r="D121" s="51" t="s">
        <v>42</v>
      </c>
      <c r="E121" s="32">
        <f t="shared" si="1"/>
        <v>375</v>
      </c>
      <c r="F121" s="33">
        <v>936</v>
      </c>
    </row>
    <row r="122" spans="1:6" x14ac:dyDescent="0.25">
      <c r="A122" s="18">
        <v>116</v>
      </c>
      <c r="B122" s="19" t="s">
        <v>423</v>
      </c>
      <c r="C122" s="50" t="s">
        <v>424</v>
      </c>
      <c r="D122" s="50" t="s">
        <v>38</v>
      </c>
      <c r="E122" s="30">
        <f t="shared" si="1"/>
        <v>1446</v>
      </c>
      <c r="F122" s="31">
        <v>3614</v>
      </c>
    </row>
    <row r="123" spans="1:6" x14ac:dyDescent="0.25">
      <c r="A123" s="23">
        <v>117</v>
      </c>
      <c r="B123" s="8" t="s">
        <v>423</v>
      </c>
      <c r="C123" s="29" t="s">
        <v>424</v>
      </c>
      <c r="D123" s="29" t="s">
        <v>39</v>
      </c>
      <c r="E123" s="6">
        <f t="shared" si="1"/>
        <v>409</v>
      </c>
      <c r="F123" s="35">
        <v>1022</v>
      </c>
    </row>
    <row r="124" spans="1:6" x14ac:dyDescent="0.25">
      <c r="A124" s="23">
        <v>118</v>
      </c>
      <c r="B124" s="8" t="s">
        <v>423</v>
      </c>
      <c r="C124" s="29" t="s">
        <v>424</v>
      </c>
      <c r="D124" s="29" t="s">
        <v>64</v>
      </c>
      <c r="E124" s="6">
        <f t="shared" si="1"/>
        <v>6</v>
      </c>
      <c r="F124" s="35">
        <v>14</v>
      </c>
    </row>
    <row r="125" spans="1:6" x14ac:dyDescent="0.25">
      <c r="A125" s="23">
        <v>119</v>
      </c>
      <c r="B125" s="8" t="s">
        <v>423</v>
      </c>
      <c r="C125" s="29" t="s">
        <v>424</v>
      </c>
      <c r="D125" s="29" t="s">
        <v>52</v>
      </c>
      <c r="E125" s="6">
        <f t="shared" si="1"/>
        <v>605</v>
      </c>
      <c r="F125" s="35">
        <v>1512</v>
      </c>
    </row>
    <row r="126" spans="1:6" ht="15.75" thickBot="1" x14ac:dyDescent="0.3">
      <c r="A126" s="25">
        <v>120</v>
      </c>
      <c r="B126" s="26" t="s">
        <v>423</v>
      </c>
      <c r="C126" s="51" t="s">
        <v>424</v>
      </c>
      <c r="D126" s="51" t="s">
        <v>49</v>
      </c>
      <c r="E126" s="32">
        <f t="shared" si="1"/>
        <v>18</v>
      </c>
      <c r="F126" s="33">
        <v>43</v>
      </c>
    </row>
    <row r="127" spans="1:6" x14ac:dyDescent="0.25">
      <c r="A127" s="18">
        <v>121</v>
      </c>
      <c r="B127" s="19" t="s">
        <v>425</v>
      </c>
      <c r="C127" s="19" t="s">
        <v>426</v>
      </c>
      <c r="D127" s="19" t="s">
        <v>176</v>
      </c>
      <c r="E127" s="30">
        <f>ROUNDUP((F127*0.4),0)</f>
        <v>264</v>
      </c>
      <c r="F127" s="31">
        <v>660</v>
      </c>
    </row>
    <row r="128" spans="1:6" x14ac:dyDescent="0.25">
      <c r="A128" s="23">
        <v>122</v>
      </c>
      <c r="B128" s="8" t="s">
        <v>425</v>
      </c>
      <c r="C128" s="8" t="s">
        <v>426</v>
      </c>
      <c r="D128" s="8" t="s">
        <v>38</v>
      </c>
      <c r="E128" s="6">
        <f t="shared" ref="E128:E129" si="2">ROUNDUP((F128*0.4),0)</f>
        <v>340</v>
      </c>
      <c r="F128" s="35">
        <v>849</v>
      </c>
    </row>
    <row r="129" spans="1:6" ht="15.75" thickBot="1" x14ac:dyDescent="0.3">
      <c r="A129" s="25">
        <v>123</v>
      </c>
      <c r="B129" s="26" t="s">
        <v>425</v>
      </c>
      <c r="C129" s="26" t="s">
        <v>426</v>
      </c>
      <c r="D129" s="26" t="s">
        <v>39</v>
      </c>
      <c r="E129" s="32">
        <f t="shared" si="2"/>
        <v>599</v>
      </c>
      <c r="F129" s="33">
        <v>1497</v>
      </c>
    </row>
    <row r="130" spans="1:6" x14ac:dyDescent="0.25">
      <c r="A130" s="18">
        <v>124</v>
      </c>
      <c r="B130" s="19" t="s">
        <v>427</v>
      </c>
      <c r="C130" s="19" t="s">
        <v>428</v>
      </c>
      <c r="D130" s="19" t="s">
        <v>429</v>
      </c>
      <c r="E130" s="30">
        <f>ROUNDUP((F130*0.4),0)</f>
        <v>64</v>
      </c>
      <c r="F130" s="31">
        <v>158</v>
      </c>
    </row>
    <row r="131" spans="1:6" x14ac:dyDescent="0.25">
      <c r="A131" s="23">
        <v>125</v>
      </c>
      <c r="B131" s="8" t="s">
        <v>427</v>
      </c>
      <c r="C131" s="8" t="s">
        <v>428</v>
      </c>
      <c r="D131" s="8" t="s">
        <v>176</v>
      </c>
      <c r="E131" s="6">
        <f t="shared" ref="E131:E134" si="3">ROUNDUP((F131*0.4),0)</f>
        <v>3347</v>
      </c>
      <c r="F131" s="35">
        <v>8366</v>
      </c>
    </row>
    <row r="132" spans="1:6" x14ac:dyDescent="0.25">
      <c r="A132" s="23">
        <v>126</v>
      </c>
      <c r="B132" s="8" t="s">
        <v>427</v>
      </c>
      <c r="C132" s="8" t="s">
        <v>428</v>
      </c>
      <c r="D132" s="8" t="s">
        <v>38</v>
      </c>
      <c r="E132" s="6">
        <f t="shared" si="3"/>
        <v>4533</v>
      </c>
      <c r="F132" s="35">
        <v>11332</v>
      </c>
    </row>
    <row r="133" spans="1:6" x14ac:dyDescent="0.25">
      <c r="A133" s="23">
        <v>127</v>
      </c>
      <c r="B133" s="8" t="s">
        <v>427</v>
      </c>
      <c r="C133" s="8" t="s">
        <v>428</v>
      </c>
      <c r="D133" s="8" t="s">
        <v>52</v>
      </c>
      <c r="E133" s="6">
        <f t="shared" si="3"/>
        <v>12004</v>
      </c>
      <c r="F133" s="35">
        <v>30009</v>
      </c>
    </row>
    <row r="134" spans="1:6" ht="15.75" thickBot="1" x14ac:dyDescent="0.3">
      <c r="A134" s="25">
        <v>128</v>
      </c>
      <c r="B134" s="26" t="s">
        <v>427</v>
      </c>
      <c r="C134" s="26" t="s">
        <v>428</v>
      </c>
      <c r="D134" s="26" t="s">
        <v>39</v>
      </c>
      <c r="E134" s="32">
        <f t="shared" si="3"/>
        <v>9061</v>
      </c>
      <c r="F134" s="33">
        <v>22651</v>
      </c>
    </row>
    <row r="135" spans="1:6" x14ac:dyDescent="0.25">
      <c r="A135" s="18">
        <v>129</v>
      </c>
      <c r="B135" s="19" t="s">
        <v>430</v>
      </c>
      <c r="C135" s="19" t="s">
        <v>431</v>
      </c>
      <c r="D135" s="19" t="s">
        <v>40</v>
      </c>
      <c r="E135" s="30">
        <f>ROUNDUP((F135*0.4),0)</f>
        <v>1596</v>
      </c>
      <c r="F135" s="31">
        <v>3988</v>
      </c>
    </row>
    <row r="136" spans="1:6" x14ac:dyDescent="0.25">
      <c r="A136" s="23">
        <v>130</v>
      </c>
      <c r="B136" s="8" t="s">
        <v>430</v>
      </c>
      <c r="C136" s="8" t="s">
        <v>431</v>
      </c>
      <c r="D136" s="8" t="s">
        <v>39</v>
      </c>
      <c r="E136" s="6">
        <f>ROUNDUP((F136*0.4),0)</f>
        <v>1561</v>
      </c>
      <c r="F136" s="35">
        <v>3902</v>
      </c>
    </row>
    <row r="137" spans="1:6" x14ac:dyDescent="0.25">
      <c r="A137" s="23">
        <v>131</v>
      </c>
      <c r="B137" s="8" t="s">
        <v>430</v>
      </c>
      <c r="C137" s="8" t="s">
        <v>431</v>
      </c>
      <c r="D137" s="8" t="s">
        <v>41</v>
      </c>
      <c r="E137" s="6">
        <f t="shared" ref="E137:E138" si="4">ROUNDUP((F137*0.4),0)</f>
        <v>1561</v>
      </c>
      <c r="F137" s="35">
        <v>3902</v>
      </c>
    </row>
    <row r="138" spans="1:6" ht="15.75" thickBot="1" x14ac:dyDescent="0.3">
      <c r="A138" s="25">
        <v>132</v>
      </c>
      <c r="B138" s="26" t="s">
        <v>430</v>
      </c>
      <c r="C138" s="26" t="s">
        <v>431</v>
      </c>
      <c r="D138" s="26" t="s">
        <v>38</v>
      </c>
      <c r="E138" s="32">
        <f t="shared" si="4"/>
        <v>991</v>
      </c>
      <c r="F138" s="33">
        <v>2476</v>
      </c>
    </row>
  </sheetData>
  <mergeCells count="3">
    <mergeCell ref="E1:F1"/>
    <mergeCell ref="E2:F2"/>
    <mergeCell ref="A1:D1"/>
  </mergeCells>
  <phoneticPr fontId="11" type="noConversion"/>
  <conditionalFormatting sqref="E4:F138">
    <cfRule type="notContainsText" dxfId="3" priority="1" operator="notContains" text="REGISTRAR CONSUMO REAL PRIMER TRIMESTRE">
      <formula>ISERROR(SEARCH("REGISTRAR CONSUMO REAL PRIMER TRIMESTRE",E4))</formula>
    </cfRule>
    <cfRule type="containsText" dxfId="2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BE8C4-6200-4F18-8016-352B01294D80}">
  <dimension ref="A1:F15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11.42578125" style="8"/>
    <col min="2" max="2" width="25.28515625" style="8" bestFit="1" customWidth="1"/>
    <col min="3" max="3" width="52.7109375" style="8" customWidth="1"/>
    <col min="4" max="4" width="85.57031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251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432</v>
      </c>
      <c r="C4" s="19" t="s">
        <v>433</v>
      </c>
      <c r="D4" s="19" t="s">
        <v>49</v>
      </c>
      <c r="E4" s="30">
        <f t="shared" ref="E4:E15" si="0">ROUNDUP((F4*0.4),0)</f>
        <v>576</v>
      </c>
      <c r="F4" s="31">
        <v>1440</v>
      </c>
    </row>
    <row r="5" spans="1:6" ht="15.75" thickBot="1" x14ac:dyDescent="0.3">
      <c r="A5" s="25">
        <v>2</v>
      </c>
      <c r="B5" s="26" t="s">
        <v>432</v>
      </c>
      <c r="C5" s="26" t="s">
        <v>433</v>
      </c>
      <c r="D5" s="26" t="s">
        <v>52</v>
      </c>
      <c r="E5" s="32">
        <f t="shared" si="0"/>
        <v>1158</v>
      </c>
      <c r="F5" s="33">
        <v>2894</v>
      </c>
    </row>
    <row r="6" spans="1:6" x14ac:dyDescent="0.25">
      <c r="A6" s="18">
        <v>3</v>
      </c>
      <c r="B6" s="19" t="s">
        <v>434</v>
      </c>
      <c r="C6" s="19" t="s">
        <v>435</v>
      </c>
      <c r="D6" s="19" t="s">
        <v>38</v>
      </c>
      <c r="E6" s="30">
        <f t="shared" si="0"/>
        <v>3088</v>
      </c>
      <c r="F6" s="31">
        <v>7718</v>
      </c>
    </row>
    <row r="7" spans="1:6" x14ac:dyDescent="0.25">
      <c r="A7" s="23">
        <v>4</v>
      </c>
      <c r="B7" s="8" t="s">
        <v>434</v>
      </c>
      <c r="C7" s="8" t="s">
        <v>435</v>
      </c>
      <c r="D7" s="8" t="s">
        <v>40</v>
      </c>
      <c r="E7" s="6">
        <f t="shared" si="0"/>
        <v>622</v>
      </c>
      <c r="F7" s="35">
        <v>1555</v>
      </c>
    </row>
    <row r="8" spans="1:6" x14ac:dyDescent="0.25">
      <c r="A8" s="23">
        <v>5</v>
      </c>
      <c r="B8" s="8" t="s">
        <v>434</v>
      </c>
      <c r="C8" s="8" t="s">
        <v>435</v>
      </c>
      <c r="D8" s="8" t="s">
        <v>47</v>
      </c>
      <c r="E8" s="6">
        <f t="shared" si="0"/>
        <v>35</v>
      </c>
      <c r="F8" s="35">
        <v>86</v>
      </c>
    </row>
    <row r="9" spans="1:6" x14ac:dyDescent="0.25">
      <c r="A9" s="23">
        <v>6</v>
      </c>
      <c r="B9" s="8" t="s">
        <v>434</v>
      </c>
      <c r="C9" s="8" t="s">
        <v>435</v>
      </c>
      <c r="D9" s="8" t="s">
        <v>52</v>
      </c>
      <c r="E9" s="6">
        <f t="shared" si="0"/>
        <v>3088</v>
      </c>
      <c r="F9" s="35">
        <v>7718</v>
      </c>
    </row>
    <row r="10" spans="1:6" ht="15.75" thickBot="1" x14ac:dyDescent="0.3">
      <c r="A10" s="25">
        <v>7</v>
      </c>
      <c r="B10" s="26" t="s">
        <v>434</v>
      </c>
      <c r="C10" s="26" t="s">
        <v>435</v>
      </c>
      <c r="D10" s="26" t="s">
        <v>39</v>
      </c>
      <c r="E10" s="32">
        <f t="shared" si="0"/>
        <v>3186</v>
      </c>
      <c r="F10" s="33">
        <v>7963</v>
      </c>
    </row>
    <row r="11" spans="1:6" x14ac:dyDescent="0.25">
      <c r="A11" s="18">
        <v>8</v>
      </c>
      <c r="B11" s="19" t="s">
        <v>436</v>
      </c>
      <c r="C11" s="19" t="s">
        <v>437</v>
      </c>
      <c r="D11" s="19" t="s">
        <v>52</v>
      </c>
      <c r="E11" s="30">
        <f t="shared" si="0"/>
        <v>5132</v>
      </c>
      <c r="F11" s="31">
        <v>12830</v>
      </c>
    </row>
    <row r="12" spans="1:6" ht="15.75" thickBot="1" x14ac:dyDescent="0.3">
      <c r="A12" s="25">
        <v>9</v>
      </c>
      <c r="B12" s="26" t="s">
        <v>436</v>
      </c>
      <c r="C12" s="26" t="s">
        <v>437</v>
      </c>
      <c r="D12" s="26" t="s">
        <v>39</v>
      </c>
      <c r="E12" s="32">
        <f t="shared" si="0"/>
        <v>904</v>
      </c>
      <c r="F12" s="33">
        <v>2260</v>
      </c>
    </row>
    <row r="13" spans="1:6" x14ac:dyDescent="0.25">
      <c r="A13" s="18">
        <v>10</v>
      </c>
      <c r="B13" s="19" t="s">
        <v>438</v>
      </c>
      <c r="C13" s="19" t="s">
        <v>439</v>
      </c>
      <c r="D13" s="19" t="s">
        <v>41</v>
      </c>
      <c r="E13" s="30">
        <f t="shared" si="0"/>
        <v>576</v>
      </c>
      <c r="F13" s="31">
        <v>1440</v>
      </c>
    </row>
    <row r="14" spans="1:6" x14ac:dyDescent="0.25">
      <c r="A14" s="23">
        <v>11</v>
      </c>
      <c r="B14" s="8" t="s">
        <v>438</v>
      </c>
      <c r="C14" s="8" t="s">
        <v>439</v>
      </c>
      <c r="D14" s="8" t="s">
        <v>39</v>
      </c>
      <c r="E14" s="6">
        <f t="shared" si="0"/>
        <v>4614</v>
      </c>
      <c r="F14" s="35">
        <v>11534</v>
      </c>
    </row>
    <row r="15" spans="1:6" ht="15.75" thickBot="1" x14ac:dyDescent="0.3">
      <c r="A15" s="25">
        <v>12</v>
      </c>
      <c r="B15" s="26" t="s">
        <v>438</v>
      </c>
      <c r="C15" s="26" t="s">
        <v>439</v>
      </c>
      <c r="D15" s="26" t="s">
        <v>38</v>
      </c>
      <c r="E15" s="32">
        <f t="shared" si="0"/>
        <v>5800</v>
      </c>
      <c r="F15" s="33">
        <v>14500</v>
      </c>
    </row>
  </sheetData>
  <mergeCells count="3">
    <mergeCell ref="E1:F1"/>
    <mergeCell ref="E2:F2"/>
    <mergeCell ref="A1:D1"/>
  </mergeCells>
  <conditionalFormatting sqref="E4:F15">
    <cfRule type="notContainsText" dxfId="1" priority="1" operator="notContains" text="REGISTRAR CONSUMO REAL PRIMER TRIMESTRE">
      <formula>ISERROR(SEARCH("REGISTRAR CONSUMO REAL PRIMER TRIMESTRE",E4))</formula>
    </cfRule>
    <cfRule type="containsText" dxfId="0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95688-F64F-42D5-8146-2E8C6D72BE3C}">
  <dimension ref="A1:F11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11.42578125" style="8"/>
    <col min="2" max="2" width="28.28515625" style="8" customWidth="1"/>
    <col min="3" max="3" width="67.28515625" style="8" customWidth="1"/>
    <col min="4" max="4" width="85.57031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ht="18" customHeight="1" x14ac:dyDescent="0.25">
      <c r="A4" s="18">
        <v>1</v>
      </c>
      <c r="B4" s="19" t="s">
        <v>54</v>
      </c>
      <c r="C4" s="19" t="s">
        <v>55</v>
      </c>
      <c r="D4" s="19" t="s">
        <v>52</v>
      </c>
      <c r="E4" s="30">
        <f t="shared" ref="E4:E11" si="0">ROUNDUP((F4*0.4),0)</f>
        <v>2414</v>
      </c>
      <c r="F4" s="31">
        <v>6033</v>
      </c>
    </row>
    <row r="5" spans="1:6" ht="18" customHeight="1" thickBot="1" x14ac:dyDescent="0.3">
      <c r="A5" s="25">
        <v>2</v>
      </c>
      <c r="B5" s="26" t="s">
        <v>54</v>
      </c>
      <c r="C5" s="26" t="s">
        <v>55</v>
      </c>
      <c r="D5" s="26" t="s">
        <v>39</v>
      </c>
      <c r="E5" s="32">
        <f t="shared" si="0"/>
        <v>4268</v>
      </c>
      <c r="F5" s="33">
        <v>10670</v>
      </c>
    </row>
    <row r="6" spans="1:6" x14ac:dyDescent="0.25">
      <c r="A6" s="18">
        <v>3</v>
      </c>
      <c r="B6" s="19" t="s">
        <v>56</v>
      </c>
      <c r="C6" s="19" t="s">
        <v>57</v>
      </c>
      <c r="D6" s="19" t="s">
        <v>38</v>
      </c>
      <c r="E6" s="30">
        <f>ROUNDUP((F6*0.4),0)</f>
        <v>1958</v>
      </c>
      <c r="F6" s="31">
        <v>4895</v>
      </c>
    </row>
    <row r="7" spans="1:6" x14ac:dyDescent="0.25">
      <c r="A7" s="23">
        <v>4</v>
      </c>
      <c r="B7" s="8" t="s">
        <v>56</v>
      </c>
      <c r="C7" s="8" t="s">
        <v>57</v>
      </c>
      <c r="D7" s="8" t="s">
        <v>49</v>
      </c>
      <c r="E7" s="6">
        <f>ROUNDUP((F7*0.4),0)</f>
        <v>956</v>
      </c>
      <c r="F7" s="35">
        <v>2390</v>
      </c>
    </row>
    <row r="8" spans="1:6" ht="15.75" thickBot="1" x14ac:dyDescent="0.3">
      <c r="A8" s="25">
        <v>5</v>
      </c>
      <c r="B8" s="26" t="s">
        <v>56</v>
      </c>
      <c r="C8" s="26" t="s">
        <v>57</v>
      </c>
      <c r="D8" s="26" t="s">
        <v>42</v>
      </c>
      <c r="E8" s="32">
        <f t="shared" si="0"/>
        <v>496</v>
      </c>
      <c r="F8" s="33">
        <v>1238</v>
      </c>
    </row>
    <row r="9" spans="1:6" x14ac:dyDescent="0.25">
      <c r="A9" s="18">
        <v>6</v>
      </c>
      <c r="B9" s="19" t="s">
        <v>58</v>
      </c>
      <c r="C9" s="19" t="s">
        <v>59</v>
      </c>
      <c r="D9" s="19" t="s">
        <v>52</v>
      </c>
      <c r="E9" s="30">
        <f t="shared" si="0"/>
        <v>1711</v>
      </c>
      <c r="F9" s="31">
        <v>4276</v>
      </c>
    </row>
    <row r="10" spans="1:6" x14ac:dyDescent="0.25">
      <c r="A10" s="23">
        <v>7</v>
      </c>
      <c r="B10" s="8" t="s">
        <v>58</v>
      </c>
      <c r="C10" s="8" t="s">
        <v>59</v>
      </c>
      <c r="D10" s="8" t="s">
        <v>49</v>
      </c>
      <c r="E10" s="6">
        <f t="shared" si="0"/>
        <v>818</v>
      </c>
      <c r="F10" s="35">
        <v>2044</v>
      </c>
    </row>
    <row r="11" spans="1:6" ht="15.75" thickBot="1" x14ac:dyDescent="0.3">
      <c r="A11" s="25">
        <v>8</v>
      </c>
      <c r="B11" s="26" t="s">
        <v>58</v>
      </c>
      <c r="C11" s="26" t="s">
        <v>59</v>
      </c>
      <c r="D11" s="26" t="s">
        <v>42</v>
      </c>
      <c r="E11" s="32">
        <f t="shared" si="0"/>
        <v>444</v>
      </c>
      <c r="F11" s="33">
        <v>1108</v>
      </c>
    </row>
  </sheetData>
  <mergeCells count="3">
    <mergeCell ref="E1:F1"/>
    <mergeCell ref="E2:F2"/>
    <mergeCell ref="A1:D1"/>
  </mergeCells>
  <phoneticPr fontId="11" type="noConversion"/>
  <conditionalFormatting sqref="E4:F11">
    <cfRule type="notContainsText" dxfId="41" priority="1" operator="notContains" text="REGISTRAR CONSUMO REAL PRIMER TRIMESTRE">
      <formula>ISERROR(SEARCH("REGISTRAR CONSUMO REAL PRIMER TRIMESTRE",E4))</formula>
    </cfRule>
    <cfRule type="containsText" dxfId="40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A8BCC-B089-415E-82D3-B7F6EEA112D1}">
  <dimension ref="A1:F102"/>
  <sheetViews>
    <sheetView workbookViewId="0">
      <selection activeCell="B5" sqref="B5"/>
    </sheetView>
  </sheetViews>
  <sheetFormatPr baseColWidth="10" defaultColWidth="11.42578125" defaultRowHeight="15" x14ac:dyDescent="0.25"/>
  <cols>
    <col min="1" max="1" width="7.140625" style="8" bestFit="1" customWidth="1"/>
    <col min="2" max="2" width="26.5703125" style="8" customWidth="1"/>
    <col min="3" max="3" width="74.7109375" style="8" bestFit="1" customWidth="1"/>
    <col min="4" max="4" width="99.7109375" style="8" bestFit="1" customWidth="1"/>
    <col min="5" max="5" width="17.140625" style="8" customWidth="1"/>
    <col min="6" max="6" width="19.140625" style="8" customWidth="1"/>
    <col min="7" max="16384" width="11.42578125" style="8"/>
  </cols>
  <sheetData>
    <row r="1" spans="1:6" ht="18" x14ac:dyDescent="0.25">
      <c r="A1" s="65" t="s">
        <v>27</v>
      </c>
      <c r="B1" s="65"/>
      <c r="C1" s="65"/>
      <c r="D1" s="65"/>
      <c r="E1" s="63" t="s">
        <v>28</v>
      </c>
      <c r="F1" s="63"/>
    </row>
    <row r="2" spans="1:6" ht="20.25" customHeight="1" x14ac:dyDescent="0.25">
      <c r="A2" s="13"/>
      <c r="B2" s="15"/>
      <c r="C2" s="15"/>
      <c r="D2" s="13"/>
      <c r="E2" s="64" t="s">
        <v>53</v>
      </c>
      <c r="F2" s="64"/>
    </row>
    <row r="3" spans="1:6" ht="24" customHeight="1" thickBot="1" x14ac:dyDescent="0.3">
      <c r="A3" s="13" t="s">
        <v>30</v>
      </c>
      <c r="B3" s="15" t="s">
        <v>31</v>
      </c>
      <c r="C3" s="15" t="s">
        <v>32</v>
      </c>
      <c r="D3" s="13" t="s">
        <v>33</v>
      </c>
      <c r="E3" s="14" t="s">
        <v>34</v>
      </c>
      <c r="F3" s="14" t="s">
        <v>35</v>
      </c>
    </row>
    <row r="4" spans="1:6" x14ac:dyDescent="0.25">
      <c r="A4" s="18">
        <v>1</v>
      </c>
      <c r="B4" s="19" t="s">
        <v>60</v>
      </c>
      <c r="C4" s="19" t="s">
        <v>61</v>
      </c>
      <c r="D4" s="20" t="s">
        <v>38</v>
      </c>
      <c r="E4" s="21">
        <f t="shared" ref="E4:E68" si="0">ROUNDUP((F4*0.4),0)</f>
        <v>426</v>
      </c>
      <c r="F4" s="22">
        <v>1065</v>
      </c>
    </row>
    <row r="5" spans="1:6" x14ac:dyDescent="0.25">
      <c r="A5" s="23">
        <v>2</v>
      </c>
      <c r="B5" s="8" t="s">
        <v>60</v>
      </c>
      <c r="C5" s="8" t="s">
        <v>61</v>
      </c>
      <c r="D5" s="55" t="s">
        <v>39</v>
      </c>
      <c r="E5" s="56">
        <f t="shared" si="0"/>
        <v>536</v>
      </c>
      <c r="F5" s="24">
        <v>1339</v>
      </c>
    </row>
    <row r="6" spans="1:6" ht="15.75" thickBot="1" x14ac:dyDescent="0.3">
      <c r="A6" s="25">
        <v>3</v>
      </c>
      <c r="B6" s="26" t="s">
        <v>60</v>
      </c>
      <c r="C6" s="26" t="s">
        <v>61</v>
      </c>
      <c r="D6" s="37" t="s">
        <v>41</v>
      </c>
      <c r="E6" s="27">
        <f t="shared" si="0"/>
        <v>426</v>
      </c>
      <c r="F6" s="28">
        <v>1065</v>
      </c>
    </row>
    <row r="7" spans="1:6" x14ac:dyDescent="0.25">
      <c r="A7" s="18">
        <v>4</v>
      </c>
      <c r="B7" s="19" t="s">
        <v>62</v>
      </c>
      <c r="C7" s="19" t="s">
        <v>63</v>
      </c>
      <c r="D7" s="20" t="s">
        <v>42</v>
      </c>
      <c r="E7" s="21">
        <f t="shared" si="0"/>
        <v>2592</v>
      </c>
      <c r="F7" s="22">
        <v>6480</v>
      </c>
    </row>
    <row r="8" spans="1:6" x14ac:dyDescent="0.25">
      <c r="A8" s="23">
        <v>5</v>
      </c>
      <c r="B8" s="8" t="s">
        <v>62</v>
      </c>
      <c r="C8" s="8" t="s">
        <v>63</v>
      </c>
      <c r="D8" s="8" t="s">
        <v>46</v>
      </c>
      <c r="E8" s="56">
        <f t="shared" si="0"/>
        <v>69</v>
      </c>
      <c r="F8" s="24">
        <v>172</v>
      </c>
    </row>
    <row r="9" spans="1:6" x14ac:dyDescent="0.25">
      <c r="A9" s="23">
        <v>6</v>
      </c>
      <c r="B9" s="8" t="s">
        <v>62</v>
      </c>
      <c r="C9" s="8" t="s">
        <v>63</v>
      </c>
      <c r="D9" s="8" t="s">
        <v>45</v>
      </c>
      <c r="E9" s="56">
        <f t="shared" si="0"/>
        <v>6</v>
      </c>
      <c r="F9" s="24">
        <v>14</v>
      </c>
    </row>
    <row r="10" spans="1:6" x14ac:dyDescent="0.25">
      <c r="A10" s="23">
        <v>7</v>
      </c>
      <c r="B10" s="8" t="s">
        <v>62</v>
      </c>
      <c r="C10" s="8" t="s">
        <v>63</v>
      </c>
      <c r="D10" s="8" t="s">
        <v>38</v>
      </c>
      <c r="E10" s="56">
        <f t="shared" si="0"/>
        <v>6400</v>
      </c>
      <c r="F10" s="24">
        <v>15998</v>
      </c>
    </row>
    <row r="11" spans="1:6" x14ac:dyDescent="0.25">
      <c r="A11" s="23">
        <v>8</v>
      </c>
      <c r="B11" s="8" t="s">
        <v>62</v>
      </c>
      <c r="C11" s="8" t="s">
        <v>63</v>
      </c>
      <c r="D11" s="8" t="s">
        <v>49</v>
      </c>
      <c r="E11" s="56">
        <f t="shared" si="0"/>
        <v>570</v>
      </c>
      <c r="F11" s="24">
        <v>1425</v>
      </c>
    </row>
    <row r="12" spans="1:6" x14ac:dyDescent="0.25">
      <c r="A12" s="23">
        <v>9</v>
      </c>
      <c r="B12" s="8" t="s">
        <v>62</v>
      </c>
      <c r="C12" s="8" t="s">
        <v>63</v>
      </c>
      <c r="D12" s="8" t="s">
        <v>39</v>
      </c>
      <c r="E12" s="56">
        <f t="shared" si="0"/>
        <v>9527</v>
      </c>
      <c r="F12" s="24">
        <v>23817</v>
      </c>
    </row>
    <row r="13" spans="1:6" x14ac:dyDescent="0.25">
      <c r="A13" s="23">
        <v>10</v>
      </c>
      <c r="B13" s="8" t="s">
        <v>62</v>
      </c>
      <c r="C13" s="8" t="s">
        <v>63</v>
      </c>
      <c r="D13" s="8" t="s">
        <v>40</v>
      </c>
      <c r="E13" s="56">
        <f t="shared" si="0"/>
        <v>3122</v>
      </c>
      <c r="F13" s="24">
        <v>7804</v>
      </c>
    </row>
    <row r="14" spans="1:6" x14ac:dyDescent="0.25">
      <c r="A14" s="23">
        <v>11</v>
      </c>
      <c r="B14" s="8" t="s">
        <v>62</v>
      </c>
      <c r="C14" s="8" t="s">
        <v>63</v>
      </c>
      <c r="D14" s="8" t="s">
        <v>41</v>
      </c>
      <c r="E14" s="56">
        <f t="shared" si="0"/>
        <v>3082</v>
      </c>
      <c r="F14" s="24">
        <v>7704</v>
      </c>
    </row>
    <row r="15" spans="1:6" x14ac:dyDescent="0.25">
      <c r="A15" s="23">
        <v>12</v>
      </c>
      <c r="B15" s="8" t="s">
        <v>62</v>
      </c>
      <c r="C15" s="8" t="s">
        <v>63</v>
      </c>
      <c r="D15" s="8" t="s">
        <v>64</v>
      </c>
      <c r="E15" s="56">
        <f t="shared" si="0"/>
        <v>12</v>
      </c>
      <c r="F15" s="24">
        <v>28</v>
      </c>
    </row>
    <row r="16" spans="1:6" x14ac:dyDescent="0.25">
      <c r="A16" s="23">
        <v>13</v>
      </c>
      <c r="B16" s="8" t="s">
        <v>62</v>
      </c>
      <c r="C16" s="8" t="s">
        <v>63</v>
      </c>
      <c r="D16" s="8" t="s">
        <v>48</v>
      </c>
      <c r="E16" s="56">
        <f t="shared" si="0"/>
        <v>12</v>
      </c>
      <c r="F16" s="24">
        <v>28</v>
      </c>
    </row>
    <row r="17" spans="1:6" x14ac:dyDescent="0.25">
      <c r="A17" s="23">
        <v>14</v>
      </c>
      <c r="B17" s="8" t="s">
        <v>62</v>
      </c>
      <c r="C17" s="8" t="s">
        <v>63</v>
      </c>
      <c r="D17" s="8" t="s">
        <v>65</v>
      </c>
      <c r="E17" s="56">
        <f t="shared" si="0"/>
        <v>6</v>
      </c>
      <c r="F17" s="24">
        <v>14</v>
      </c>
    </row>
    <row r="18" spans="1:6" ht="15.75" thickBot="1" x14ac:dyDescent="0.3">
      <c r="A18" s="25">
        <v>15</v>
      </c>
      <c r="B18" s="26" t="s">
        <v>62</v>
      </c>
      <c r="C18" s="26" t="s">
        <v>63</v>
      </c>
      <c r="D18" s="26" t="s">
        <v>47</v>
      </c>
      <c r="E18" s="27">
        <f t="shared" si="0"/>
        <v>12</v>
      </c>
      <c r="F18" s="28">
        <v>28</v>
      </c>
    </row>
    <row r="19" spans="1:6" x14ac:dyDescent="0.25">
      <c r="A19" s="18">
        <v>16</v>
      </c>
      <c r="B19" s="19" t="s">
        <v>66</v>
      </c>
      <c r="C19" s="19" t="s">
        <v>67</v>
      </c>
      <c r="D19" s="19" t="s">
        <v>42</v>
      </c>
      <c r="E19" s="21">
        <f t="shared" si="0"/>
        <v>1089</v>
      </c>
      <c r="F19" s="22">
        <v>2721</v>
      </c>
    </row>
    <row r="20" spans="1:6" x14ac:dyDescent="0.25">
      <c r="A20" s="23">
        <v>17</v>
      </c>
      <c r="B20" s="8" t="s">
        <v>66</v>
      </c>
      <c r="C20" s="8" t="s">
        <v>67</v>
      </c>
      <c r="D20" s="8" t="s">
        <v>38</v>
      </c>
      <c r="E20" s="56">
        <f t="shared" si="0"/>
        <v>2586</v>
      </c>
      <c r="F20" s="24">
        <v>6465</v>
      </c>
    </row>
    <row r="21" spans="1:6" x14ac:dyDescent="0.25">
      <c r="A21" s="23">
        <v>18</v>
      </c>
      <c r="B21" s="8" t="s">
        <v>66</v>
      </c>
      <c r="C21" s="8" t="s">
        <v>67</v>
      </c>
      <c r="D21" s="8" t="s">
        <v>39</v>
      </c>
      <c r="E21" s="56">
        <f t="shared" si="0"/>
        <v>2304</v>
      </c>
      <c r="F21" s="24">
        <v>5760</v>
      </c>
    </row>
    <row r="22" spans="1:6" x14ac:dyDescent="0.25">
      <c r="A22" s="23">
        <v>19</v>
      </c>
      <c r="B22" s="8" t="s">
        <v>66</v>
      </c>
      <c r="C22" s="8" t="s">
        <v>67</v>
      </c>
      <c r="D22" s="8" t="s">
        <v>40</v>
      </c>
      <c r="E22" s="56">
        <f t="shared" si="0"/>
        <v>2736</v>
      </c>
      <c r="F22" s="24">
        <v>6840</v>
      </c>
    </row>
    <row r="23" spans="1:6" x14ac:dyDescent="0.25">
      <c r="A23" s="23">
        <v>20</v>
      </c>
      <c r="B23" s="8" t="s">
        <v>66</v>
      </c>
      <c r="C23" s="8" t="s">
        <v>67</v>
      </c>
      <c r="D23" s="8" t="s">
        <v>47</v>
      </c>
      <c r="E23" s="56">
        <f t="shared" si="0"/>
        <v>853</v>
      </c>
      <c r="F23" s="24">
        <v>2131</v>
      </c>
    </row>
    <row r="24" spans="1:6" x14ac:dyDescent="0.25">
      <c r="A24" s="23">
        <v>21</v>
      </c>
      <c r="B24" s="8" t="s">
        <v>66</v>
      </c>
      <c r="C24" s="8" t="s">
        <v>67</v>
      </c>
      <c r="D24" s="8" t="s">
        <v>41</v>
      </c>
      <c r="E24" s="56">
        <f t="shared" si="0"/>
        <v>2252</v>
      </c>
      <c r="F24" s="24">
        <v>5630</v>
      </c>
    </row>
    <row r="25" spans="1:6" x14ac:dyDescent="0.25">
      <c r="A25" s="23">
        <v>22</v>
      </c>
      <c r="B25" s="8" t="s">
        <v>66</v>
      </c>
      <c r="C25" s="8" t="s">
        <v>67</v>
      </c>
      <c r="D25" s="8" t="s">
        <v>52</v>
      </c>
      <c r="E25" s="56">
        <f t="shared" si="0"/>
        <v>236</v>
      </c>
      <c r="F25" s="24">
        <v>590</v>
      </c>
    </row>
    <row r="26" spans="1:6" ht="15.75" thickBot="1" x14ac:dyDescent="0.3">
      <c r="A26" s="25">
        <v>23</v>
      </c>
      <c r="B26" s="26" t="s">
        <v>66</v>
      </c>
      <c r="C26" s="26" t="s">
        <v>67</v>
      </c>
      <c r="D26" s="26" t="s">
        <v>49</v>
      </c>
      <c r="E26" s="27">
        <f t="shared" si="0"/>
        <v>121</v>
      </c>
      <c r="F26" s="28">
        <v>302</v>
      </c>
    </row>
    <row r="27" spans="1:6" x14ac:dyDescent="0.25">
      <c r="A27" s="18">
        <v>24</v>
      </c>
      <c r="B27" s="19" t="s">
        <v>68</v>
      </c>
      <c r="C27" s="19" t="s">
        <v>69</v>
      </c>
      <c r="D27" s="19" t="s">
        <v>38</v>
      </c>
      <c r="E27" s="21">
        <f t="shared" si="0"/>
        <v>4234</v>
      </c>
      <c r="F27" s="22">
        <v>10584</v>
      </c>
    </row>
    <row r="28" spans="1:6" x14ac:dyDescent="0.25">
      <c r="A28" s="23">
        <v>25</v>
      </c>
      <c r="B28" s="8" t="s">
        <v>68</v>
      </c>
      <c r="C28" s="8" t="s">
        <v>69</v>
      </c>
      <c r="D28" s="8" t="s">
        <v>39</v>
      </c>
      <c r="E28" s="56">
        <f t="shared" si="0"/>
        <v>6100</v>
      </c>
      <c r="F28" s="24">
        <v>15249</v>
      </c>
    </row>
    <row r="29" spans="1:6" x14ac:dyDescent="0.25">
      <c r="A29" s="23">
        <v>26</v>
      </c>
      <c r="B29" s="8" t="s">
        <v>68</v>
      </c>
      <c r="C29" s="8" t="s">
        <v>69</v>
      </c>
      <c r="D29" s="8" t="s">
        <v>40</v>
      </c>
      <c r="E29" s="56">
        <f t="shared" si="0"/>
        <v>1711</v>
      </c>
      <c r="F29" s="24">
        <v>4276</v>
      </c>
    </row>
    <row r="30" spans="1:6" x14ac:dyDescent="0.25">
      <c r="A30" s="23">
        <v>27</v>
      </c>
      <c r="B30" s="8" t="s">
        <v>68</v>
      </c>
      <c r="C30" s="8" t="s">
        <v>69</v>
      </c>
      <c r="D30" s="8" t="s">
        <v>47</v>
      </c>
      <c r="E30" s="56">
        <f t="shared" si="0"/>
        <v>12</v>
      </c>
      <c r="F30" s="24">
        <v>28</v>
      </c>
    </row>
    <row r="31" spans="1:6" x14ac:dyDescent="0.25">
      <c r="A31" s="23">
        <v>28</v>
      </c>
      <c r="B31" s="8" t="s">
        <v>68</v>
      </c>
      <c r="C31" s="8" t="s">
        <v>69</v>
      </c>
      <c r="D31" s="8" t="s">
        <v>41</v>
      </c>
      <c r="E31" s="56">
        <f t="shared" si="0"/>
        <v>2189</v>
      </c>
      <c r="F31" s="24">
        <v>5472</v>
      </c>
    </row>
    <row r="32" spans="1:6" x14ac:dyDescent="0.25">
      <c r="A32" s="23">
        <v>29</v>
      </c>
      <c r="B32" s="8" t="s">
        <v>68</v>
      </c>
      <c r="C32" s="8" t="s">
        <v>69</v>
      </c>
      <c r="D32" s="8" t="s">
        <v>48</v>
      </c>
      <c r="E32" s="56">
        <f t="shared" si="0"/>
        <v>12</v>
      </c>
      <c r="F32" s="24">
        <v>28</v>
      </c>
    </row>
    <row r="33" spans="1:6" x14ac:dyDescent="0.25">
      <c r="A33" s="23">
        <v>30</v>
      </c>
      <c r="B33" s="8" t="s">
        <v>68</v>
      </c>
      <c r="C33" s="8" t="s">
        <v>69</v>
      </c>
      <c r="D33" s="8" t="s">
        <v>64</v>
      </c>
      <c r="E33" s="56">
        <f t="shared" si="0"/>
        <v>1659</v>
      </c>
      <c r="F33" s="24">
        <v>4147</v>
      </c>
    </row>
    <row r="34" spans="1:6" x14ac:dyDescent="0.25">
      <c r="A34" s="23">
        <v>31</v>
      </c>
      <c r="B34" s="8" t="s">
        <v>68</v>
      </c>
      <c r="C34" s="8" t="s">
        <v>69</v>
      </c>
      <c r="D34" s="8" t="s">
        <v>52</v>
      </c>
      <c r="E34" s="56">
        <f t="shared" si="0"/>
        <v>35</v>
      </c>
      <c r="F34" s="24">
        <v>86</v>
      </c>
    </row>
    <row r="35" spans="1:6" ht="15.75" thickBot="1" x14ac:dyDescent="0.3">
      <c r="A35" s="25">
        <v>32</v>
      </c>
      <c r="B35" s="26" t="s">
        <v>68</v>
      </c>
      <c r="C35" s="26" t="s">
        <v>69</v>
      </c>
      <c r="D35" s="26" t="s">
        <v>49</v>
      </c>
      <c r="E35" s="27">
        <f t="shared" si="0"/>
        <v>35</v>
      </c>
      <c r="F35" s="28">
        <v>86</v>
      </c>
    </row>
    <row r="36" spans="1:6" x14ac:dyDescent="0.25">
      <c r="A36" s="8">
        <v>33</v>
      </c>
      <c r="B36" s="8" t="s">
        <v>70</v>
      </c>
      <c r="C36" s="8" t="s">
        <v>71</v>
      </c>
      <c r="D36" s="8" t="s">
        <v>42</v>
      </c>
      <c r="E36" s="56">
        <f t="shared" si="0"/>
        <v>2552</v>
      </c>
      <c r="F36" s="56">
        <v>6379</v>
      </c>
    </row>
    <row r="37" spans="1:6" x14ac:dyDescent="0.25">
      <c r="A37" s="8">
        <v>34</v>
      </c>
      <c r="B37" s="8" t="s">
        <v>70</v>
      </c>
      <c r="C37" s="8" t="s">
        <v>71</v>
      </c>
      <c r="D37" s="8" t="s">
        <v>46</v>
      </c>
      <c r="E37" s="56">
        <f t="shared" si="0"/>
        <v>40</v>
      </c>
      <c r="F37" s="56">
        <v>100</v>
      </c>
    </row>
    <row r="38" spans="1:6" x14ac:dyDescent="0.25">
      <c r="A38" s="8">
        <v>35</v>
      </c>
      <c r="B38" s="8" t="s">
        <v>70</v>
      </c>
      <c r="C38" s="8" t="s">
        <v>71</v>
      </c>
      <c r="D38" s="8" t="s">
        <v>45</v>
      </c>
      <c r="E38" s="56">
        <f t="shared" si="0"/>
        <v>6</v>
      </c>
      <c r="F38" s="56">
        <v>14</v>
      </c>
    </row>
    <row r="39" spans="1:6" x14ac:dyDescent="0.25">
      <c r="A39" s="8">
        <v>36</v>
      </c>
      <c r="B39" s="8" t="s">
        <v>70</v>
      </c>
      <c r="C39" s="8" t="s">
        <v>71</v>
      </c>
      <c r="D39" s="8" t="s">
        <v>38</v>
      </c>
      <c r="E39" s="56">
        <f t="shared" si="0"/>
        <v>10898</v>
      </c>
      <c r="F39" s="56">
        <v>27244</v>
      </c>
    </row>
    <row r="40" spans="1:6" x14ac:dyDescent="0.25">
      <c r="A40" s="8">
        <v>37</v>
      </c>
      <c r="B40" s="8" t="s">
        <v>70</v>
      </c>
      <c r="C40" s="8" t="s">
        <v>71</v>
      </c>
      <c r="D40" s="8" t="s">
        <v>39</v>
      </c>
      <c r="E40" s="56">
        <f t="shared" si="0"/>
        <v>12759</v>
      </c>
      <c r="F40" s="56">
        <v>31896</v>
      </c>
    </row>
    <row r="41" spans="1:6" x14ac:dyDescent="0.25">
      <c r="A41" s="8">
        <v>38</v>
      </c>
      <c r="B41" s="8" t="s">
        <v>70</v>
      </c>
      <c r="C41" s="8" t="s">
        <v>71</v>
      </c>
      <c r="D41" s="8" t="s">
        <v>40</v>
      </c>
      <c r="E41" s="56">
        <f t="shared" si="0"/>
        <v>3514</v>
      </c>
      <c r="F41" s="56">
        <v>8784</v>
      </c>
    </row>
    <row r="42" spans="1:6" x14ac:dyDescent="0.25">
      <c r="A42" s="8">
        <v>39</v>
      </c>
      <c r="B42" s="8" t="s">
        <v>70</v>
      </c>
      <c r="C42" s="8" t="s">
        <v>71</v>
      </c>
      <c r="D42" s="8" t="s">
        <v>47</v>
      </c>
      <c r="E42" s="56">
        <f t="shared" si="0"/>
        <v>6</v>
      </c>
      <c r="F42" s="56">
        <v>14</v>
      </c>
    </row>
    <row r="43" spans="1:6" x14ac:dyDescent="0.25">
      <c r="A43" s="8">
        <v>40</v>
      </c>
      <c r="B43" s="8" t="s">
        <v>70</v>
      </c>
      <c r="C43" s="8" t="s">
        <v>71</v>
      </c>
      <c r="D43" s="8" t="s">
        <v>41</v>
      </c>
      <c r="E43" s="56">
        <f t="shared" si="0"/>
        <v>3560</v>
      </c>
      <c r="F43" s="56">
        <v>8899</v>
      </c>
    </row>
    <row r="44" spans="1:6" x14ac:dyDescent="0.25">
      <c r="A44" s="8">
        <v>41</v>
      </c>
      <c r="B44" s="8" t="s">
        <v>70</v>
      </c>
      <c r="C44" s="8" t="s">
        <v>71</v>
      </c>
      <c r="D44" s="8" t="s">
        <v>64</v>
      </c>
      <c r="E44" s="56">
        <f t="shared" si="0"/>
        <v>6</v>
      </c>
      <c r="F44" s="56">
        <v>14</v>
      </c>
    </row>
    <row r="45" spans="1:6" x14ac:dyDescent="0.25">
      <c r="A45" s="8">
        <v>42</v>
      </c>
      <c r="B45" s="8" t="s">
        <v>70</v>
      </c>
      <c r="C45" s="8" t="s">
        <v>71</v>
      </c>
      <c r="D45" s="8" t="s">
        <v>52</v>
      </c>
      <c r="E45" s="56">
        <f t="shared" si="0"/>
        <v>893</v>
      </c>
      <c r="F45" s="56">
        <v>2232</v>
      </c>
    </row>
    <row r="46" spans="1:6" ht="15.75" thickBot="1" x14ac:dyDescent="0.3">
      <c r="A46" s="8">
        <v>43</v>
      </c>
      <c r="B46" s="8" t="s">
        <v>70</v>
      </c>
      <c r="C46" s="8" t="s">
        <v>71</v>
      </c>
      <c r="D46" s="8" t="s">
        <v>49</v>
      </c>
      <c r="E46" s="56">
        <f t="shared" si="0"/>
        <v>421</v>
      </c>
      <c r="F46" s="56">
        <v>1051</v>
      </c>
    </row>
    <row r="47" spans="1:6" x14ac:dyDescent="0.25">
      <c r="A47" s="18">
        <v>44</v>
      </c>
      <c r="B47" s="19" t="s">
        <v>72</v>
      </c>
      <c r="C47" s="19" t="s">
        <v>73</v>
      </c>
      <c r="D47" s="19" t="s">
        <v>38</v>
      </c>
      <c r="E47" s="21">
        <f t="shared" si="0"/>
        <v>4770</v>
      </c>
      <c r="F47" s="22">
        <v>11923</v>
      </c>
    </row>
    <row r="48" spans="1:6" x14ac:dyDescent="0.25">
      <c r="A48" s="23">
        <v>45</v>
      </c>
      <c r="B48" s="8" t="s">
        <v>72</v>
      </c>
      <c r="C48" s="8" t="s">
        <v>73</v>
      </c>
      <c r="D48" s="8" t="s">
        <v>39</v>
      </c>
      <c r="E48" s="56">
        <f t="shared" si="0"/>
        <v>2604</v>
      </c>
      <c r="F48" s="24">
        <v>6508</v>
      </c>
    </row>
    <row r="49" spans="1:6" x14ac:dyDescent="0.25">
      <c r="A49" s="23">
        <v>46</v>
      </c>
      <c r="B49" s="8" t="s">
        <v>72</v>
      </c>
      <c r="C49" s="8" t="s">
        <v>73</v>
      </c>
      <c r="D49" s="8" t="s">
        <v>40</v>
      </c>
      <c r="E49" s="56">
        <f t="shared" si="0"/>
        <v>1988</v>
      </c>
      <c r="F49" s="24">
        <v>4968</v>
      </c>
    </row>
    <row r="50" spans="1:6" x14ac:dyDescent="0.25">
      <c r="A50" s="23">
        <v>47</v>
      </c>
      <c r="B50" s="8" t="s">
        <v>72</v>
      </c>
      <c r="C50" s="8" t="s">
        <v>73</v>
      </c>
      <c r="D50" s="8" t="s">
        <v>47</v>
      </c>
      <c r="E50" s="56">
        <f t="shared" si="0"/>
        <v>18</v>
      </c>
      <c r="F50" s="24">
        <v>43</v>
      </c>
    </row>
    <row r="51" spans="1:6" x14ac:dyDescent="0.25">
      <c r="A51" s="23">
        <v>48</v>
      </c>
      <c r="B51" s="8" t="s">
        <v>72</v>
      </c>
      <c r="C51" s="8" t="s">
        <v>73</v>
      </c>
      <c r="D51" s="8" t="s">
        <v>41</v>
      </c>
      <c r="E51" s="56">
        <f t="shared" si="0"/>
        <v>2512</v>
      </c>
      <c r="F51" s="24">
        <v>6278</v>
      </c>
    </row>
    <row r="52" spans="1:6" x14ac:dyDescent="0.25">
      <c r="A52" s="23">
        <v>49</v>
      </c>
      <c r="B52" s="8" t="s">
        <v>72</v>
      </c>
      <c r="C52" s="8" t="s">
        <v>73</v>
      </c>
      <c r="D52" s="8" t="s">
        <v>48</v>
      </c>
      <c r="E52" s="56">
        <f t="shared" si="0"/>
        <v>2702</v>
      </c>
      <c r="F52" s="24">
        <v>6753</v>
      </c>
    </row>
    <row r="53" spans="1:6" x14ac:dyDescent="0.25">
      <c r="A53" s="23">
        <v>50</v>
      </c>
      <c r="B53" s="8" t="s">
        <v>72</v>
      </c>
      <c r="C53" s="8" t="s">
        <v>73</v>
      </c>
      <c r="D53" s="8" t="s">
        <v>48</v>
      </c>
      <c r="E53" s="56">
        <f t="shared" si="0"/>
        <v>2702</v>
      </c>
      <c r="F53" s="24">
        <v>6753</v>
      </c>
    </row>
    <row r="54" spans="1:6" x14ac:dyDescent="0.25">
      <c r="A54" s="23">
        <v>51</v>
      </c>
      <c r="B54" s="8" t="s">
        <v>72</v>
      </c>
      <c r="C54" s="8" t="s">
        <v>73</v>
      </c>
      <c r="D54" s="8" t="s">
        <v>52</v>
      </c>
      <c r="E54" s="56">
        <f t="shared" si="0"/>
        <v>150</v>
      </c>
      <c r="F54" s="24">
        <v>374</v>
      </c>
    </row>
    <row r="55" spans="1:6" x14ac:dyDescent="0.25">
      <c r="A55" s="23">
        <v>52</v>
      </c>
      <c r="B55" s="8" t="s">
        <v>72</v>
      </c>
      <c r="C55" s="8" t="s">
        <v>73</v>
      </c>
      <c r="D55" s="8" t="s">
        <v>49</v>
      </c>
      <c r="E55" s="56">
        <f t="shared" si="0"/>
        <v>75</v>
      </c>
      <c r="F55" s="24">
        <v>187</v>
      </c>
    </row>
    <row r="56" spans="1:6" ht="15.75" thickBot="1" x14ac:dyDescent="0.3">
      <c r="A56" s="25">
        <v>53</v>
      </c>
      <c r="B56" s="26" t="s">
        <v>72</v>
      </c>
      <c r="C56" s="26" t="s">
        <v>73</v>
      </c>
      <c r="D56" s="26" t="s">
        <v>42</v>
      </c>
      <c r="E56" s="27">
        <f t="shared" si="0"/>
        <v>887</v>
      </c>
      <c r="F56" s="28">
        <v>2217</v>
      </c>
    </row>
    <row r="57" spans="1:6" x14ac:dyDescent="0.25">
      <c r="A57" s="18">
        <v>54</v>
      </c>
      <c r="B57" s="19" t="s">
        <v>74</v>
      </c>
      <c r="C57" s="19" t="s">
        <v>75</v>
      </c>
      <c r="D57" s="19" t="s">
        <v>38</v>
      </c>
      <c r="E57" s="21">
        <f t="shared" si="0"/>
        <v>294</v>
      </c>
      <c r="F57" s="22">
        <v>734</v>
      </c>
    </row>
    <row r="58" spans="1:6" x14ac:dyDescent="0.25">
      <c r="A58" s="23">
        <v>55</v>
      </c>
      <c r="B58" s="8" t="s">
        <v>74</v>
      </c>
      <c r="C58" s="8" t="s">
        <v>75</v>
      </c>
      <c r="D58" s="8" t="s">
        <v>39</v>
      </c>
      <c r="E58" s="56">
        <f t="shared" si="0"/>
        <v>231</v>
      </c>
      <c r="F58" s="24">
        <v>576</v>
      </c>
    </row>
    <row r="59" spans="1:6" x14ac:dyDescent="0.25">
      <c r="A59" s="23">
        <v>56</v>
      </c>
      <c r="B59" s="8" t="s">
        <v>74</v>
      </c>
      <c r="C59" s="8" t="s">
        <v>75</v>
      </c>
      <c r="D59" s="8" t="s">
        <v>40</v>
      </c>
      <c r="E59" s="56">
        <f t="shared" si="0"/>
        <v>294</v>
      </c>
      <c r="F59" s="24">
        <v>734</v>
      </c>
    </row>
    <row r="60" spans="1:6" x14ac:dyDescent="0.25">
      <c r="A60" s="23">
        <v>57</v>
      </c>
      <c r="B60" s="8" t="s">
        <v>74</v>
      </c>
      <c r="C60" s="8" t="s">
        <v>75</v>
      </c>
      <c r="D60" s="8" t="s">
        <v>52</v>
      </c>
      <c r="E60" s="56">
        <f t="shared" si="0"/>
        <v>58</v>
      </c>
      <c r="F60" s="24">
        <v>144</v>
      </c>
    </row>
    <row r="61" spans="1:6" ht="15.75" thickBot="1" x14ac:dyDescent="0.3">
      <c r="A61" s="25">
        <v>58</v>
      </c>
      <c r="B61" s="26" t="s">
        <v>74</v>
      </c>
      <c r="C61" s="26" t="s">
        <v>75</v>
      </c>
      <c r="D61" s="26" t="s">
        <v>49</v>
      </c>
      <c r="E61" s="27">
        <f t="shared" si="0"/>
        <v>58</v>
      </c>
      <c r="F61" s="28">
        <v>144</v>
      </c>
    </row>
    <row r="62" spans="1:6" x14ac:dyDescent="0.25">
      <c r="A62" s="18">
        <v>59</v>
      </c>
      <c r="B62" s="19" t="s">
        <v>76</v>
      </c>
      <c r="C62" s="19" t="s">
        <v>77</v>
      </c>
      <c r="D62" s="19" t="s">
        <v>42</v>
      </c>
      <c r="E62" s="21">
        <f t="shared" si="0"/>
        <v>1613</v>
      </c>
      <c r="F62" s="22">
        <v>4032</v>
      </c>
    </row>
    <row r="63" spans="1:6" x14ac:dyDescent="0.25">
      <c r="A63" s="23">
        <v>60</v>
      </c>
      <c r="B63" s="8" t="s">
        <v>76</v>
      </c>
      <c r="C63" s="8" t="s">
        <v>77</v>
      </c>
      <c r="D63" s="8" t="s">
        <v>38</v>
      </c>
      <c r="E63" s="56">
        <f t="shared" si="0"/>
        <v>4384</v>
      </c>
      <c r="F63" s="24">
        <v>10958</v>
      </c>
    </row>
    <row r="64" spans="1:6" x14ac:dyDescent="0.25">
      <c r="A64" s="23">
        <v>61</v>
      </c>
      <c r="B64" s="8" t="s">
        <v>76</v>
      </c>
      <c r="C64" s="8" t="s">
        <v>77</v>
      </c>
      <c r="D64" s="8" t="s">
        <v>39</v>
      </c>
      <c r="E64" s="56">
        <f t="shared" si="0"/>
        <v>5772</v>
      </c>
      <c r="F64" s="24">
        <v>14428</v>
      </c>
    </row>
    <row r="65" spans="1:6" x14ac:dyDescent="0.25">
      <c r="A65" s="23">
        <v>62</v>
      </c>
      <c r="B65" s="8" t="s">
        <v>76</v>
      </c>
      <c r="C65" s="8" t="s">
        <v>77</v>
      </c>
      <c r="D65" s="8" t="s">
        <v>40</v>
      </c>
      <c r="E65" s="56">
        <f t="shared" si="0"/>
        <v>3485</v>
      </c>
      <c r="F65" s="24">
        <v>8712</v>
      </c>
    </row>
    <row r="66" spans="1:6" x14ac:dyDescent="0.25">
      <c r="A66" s="23">
        <v>63</v>
      </c>
      <c r="B66" s="8" t="s">
        <v>76</v>
      </c>
      <c r="C66" s="8" t="s">
        <v>77</v>
      </c>
      <c r="D66" s="8" t="s">
        <v>47</v>
      </c>
      <c r="E66" s="56">
        <f t="shared" si="0"/>
        <v>40</v>
      </c>
      <c r="F66" s="24">
        <v>100</v>
      </c>
    </row>
    <row r="67" spans="1:6" ht="15.75" thickBot="1" x14ac:dyDescent="0.3">
      <c r="A67" s="25">
        <v>64</v>
      </c>
      <c r="B67" s="26" t="s">
        <v>76</v>
      </c>
      <c r="C67" s="26" t="s">
        <v>77</v>
      </c>
      <c r="D67" s="26" t="s">
        <v>41</v>
      </c>
      <c r="E67" s="27">
        <f t="shared" si="0"/>
        <v>1613</v>
      </c>
      <c r="F67" s="28">
        <v>4032</v>
      </c>
    </row>
    <row r="68" spans="1:6" x14ac:dyDescent="0.25">
      <c r="A68" s="18">
        <v>65</v>
      </c>
      <c r="B68" s="19" t="s">
        <v>78</v>
      </c>
      <c r="C68" s="19" t="s">
        <v>79</v>
      </c>
      <c r="D68" s="19" t="s">
        <v>38</v>
      </c>
      <c r="E68" s="21">
        <f t="shared" si="0"/>
        <v>3762</v>
      </c>
      <c r="F68" s="22">
        <v>9403</v>
      </c>
    </row>
    <row r="69" spans="1:6" x14ac:dyDescent="0.25">
      <c r="A69" s="23">
        <v>66</v>
      </c>
      <c r="B69" s="8" t="s">
        <v>78</v>
      </c>
      <c r="C69" s="8" t="s">
        <v>79</v>
      </c>
      <c r="D69" s="8" t="s">
        <v>39</v>
      </c>
      <c r="E69" s="56">
        <f t="shared" ref="E69:E102" si="1">ROUNDUP((F69*0.4),0)</f>
        <v>6302</v>
      </c>
      <c r="F69" s="24">
        <v>15753</v>
      </c>
    </row>
    <row r="70" spans="1:6" x14ac:dyDescent="0.25">
      <c r="A70" s="23">
        <v>67</v>
      </c>
      <c r="B70" s="8" t="s">
        <v>78</v>
      </c>
      <c r="C70" s="8" t="s">
        <v>79</v>
      </c>
      <c r="D70" s="8" t="s">
        <v>40</v>
      </c>
      <c r="E70" s="56">
        <f t="shared" si="1"/>
        <v>1406</v>
      </c>
      <c r="F70" s="24">
        <v>3513</v>
      </c>
    </row>
    <row r="71" spans="1:6" x14ac:dyDescent="0.25">
      <c r="A71" s="23">
        <v>68</v>
      </c>
      <c r="B71" s="8" t="s">
        <v>78</v>
      </c>
      <c r="C71" s="8" t="s">
        <v>79</v>
      </c>
      <c r="D71" s="8" t="s">
        <v>47</v>
      </c>
      <c r="E71" s="56">
        <f t="shared" si="1"/>
        <v>29</v>
      </c>
      <c r="F71" s="24">
        <v>72</v>
      </c>
    </row>
    <row r="72" spans="1:6" x14ac:dyDescent="0.25">
      <c r="A72" s="23">
        <v>69</v>
      </c>
      <c r="B72" s="8" t="s">
        <v>78</v>
      </c>
      <c r="C72" s="8" t="s">
        <v>79</v>
      </c>
      <c r="D72" s="8" t="s">
        <v>41</v>
      </c>
      <c r="E72" s="56">
        <f t="shared" si="1"/>
        <v>1469</v>
      </c>
      <c r="F72" s="24">
        <v>3672</v>
      </c>
    </row>
    <row r="73" spans="1:6" x14ac:dyDescent="0.25">
      <c r="A73" s="23">
        <v>70</v>
      </c>
      <c r="B73" s="8" t="s">
        <v>78</v>
      </c>
      <c r="C73" s="8" t="s">
        <v>79</v>
      </c>
      <c r="D73" s="8" t="s">
        <v>52</v>
      </c>
      <c r="E73" s="56">
        <f t="shared" si="1"/>
        <v>92</v>
      </c>
      <c r="F73" s="24">
        <v>230</v>
      </c>
    </row>
    <row r="74" spans="1:6" x14ac:dyDescent="0.25">
      <c r="A74" s="23">
        <v>71</v>
      </c>
      <c r="B74" s="8" t="s">
        <v>78</v>
      </c>
      <c r="C74" s="8" t="s">
        <v>79</v>
      </c>
      <c r="D74" s="8" t="s">
        <v>49</v>
      </c>
      <c r="E74" s="56">
        <f t="shared" si="1"/>
        <v>6</v>
      </c>
      <c r="F74" s="24">
        <v>14</v>
      </c>
    </row>
    <row r="75" spans="1:6" x14ac:dyDescent="0.25">
      <c r="A75" s="23">
        <v>72</v>
      </c>
      <c r="B75" s="8" t="s">
        <v>78</v>
      </c>
      <c r="C75" s="8" t="s">
        <v>79</v>
      </c>
      <c r="D75" s="8" t="s">
        <v>80</v>
      </c>
      <c r="E75" s="56">
        <f t="shared" si="1"/>
        <v>15852</v>
      </c>
      <c r="F75" s="24">
        <v>39628</v>
      </c>
    </row>
    <row r="76" spans="1:6" x14ac:dyDescent="0.25">
      <c r="A76" s="23">
        <v>73</v>
      </c>
      <c r="B76" s="8" t="s">
        <v>78</v>
      </c>
      <c r="C76" s="8" t="s">
        <v>79</v>
      </c>
      <c r="D76" s="8" t="s">
        <v>81</v>
      </c>
      <c r="E76" s="56">
        <f t="shared" si="1"/>
        <v>15852</v>
      </c>
      <c r="F76" s="24">
        <v>39628</v>
      </c>
    </row>
    <row r="77" spans="1:6" ht="15.75" thickBot="1" x14ac:dyDescent="0.3">
      <c r="A77" s="25">
        <v>74</v>
      </c>
      <c r="B77" s="26" t="s">
        <v>78</v>
      </c>
      <c r="C77" s="26" t="s">
        <v>79</v>
      </c>
      <c r="D77" s="26" t="s">
        <v>82</v>
      </c>
      <c r="E77" s="27">
        <f t="shared" si="1"/>
        <v>15852</v>
      </c>
      <c r="F77" s="28">
        <v>39628</v>
      </c>
    </row>
    <row r="78" spans="1:6" x14ac:dyDescent="0.25">
      <c r="A78" s="18">
        <v>75</v>
      </c>
      <c r="B78" s="19" t="s">
        <v>83</v>
      </c>
      <c r="C78" s="19" t="s">
        <v>84</v>
      </c>
      <c r="D78" s="19" t="s">
        <v>42</v>
      </c>
      <c r="E78" s="21">
        <f t="shared" si="1"/>
        <v>582</v>
      </c>
      <c r="F78" s="22">
        <v>1454</v>
      </c>
    </row>
    <row r="79" spans="1:6" x14ac:dyDescent="0.25">
      <c r="A79" s="23">
        <v>76</v>
      </c>
      <c r="B79" s="8" t="s">
        <v>83</v>
      </c>
      <c r="C79" s="8" t="s">
        <v>84</v>
      </c>
      <c r="D79" s="8" t="s">
        <v>38</v>
      </c>
      <c r="E79" s="56">
        <f t="shared" si="1"/>
        <v>2621</v>
      </c>
      <c r="F79" s="24">
        <v>6552</v>
      </c>
    </row>
    <row r="80" spans="1:6" x14ac:dyDescent="0.25">
      <c r="A80" s="23">
        <v>77</v>
      </c>
      <c r="B80" s="8" t="s">
        <v>83</v>
      </c>
      <c r="C80" s="8" t="s">
        <v>84</v>
      </c>
      <c r="D80" s="8" t="s">
        <v>39</v>
      </c>
      <c r="E80" s="56">
        <f t="shared" si="1"/>
        <v>4240</v>
      </c>
      <c r="F80" s="24">
        <v>10598</v>
      </c>
    </row>
    <row r="81" spans="1:6" x14ac:dyDescent="0.25">
      <c r="A81" s="23">
        <v>78</v>
      </c>
      <c r="B81" s="8" t="s">
        <v>83</v>
      </c>
      <c r="C81" s="8" t="s">
        <v>84</v>
      </c>
      <c r="D81" s="8" t="s">
        <v>40</v>
      </c>
      <c r="E81" s="56">
        <f t="shared" si="1"/>
        <v>3485</v>
      </c>
      <c r="F81" s="24">
        <v>8712</v>
      </c>
    </row>
    <row r="82" spans="1:6" x14ac:dyDescent="0.25">
      <c r="A82" s="23">
        <v>79</v>
      </c>
      <c r="B82" s="8" t="s">
        <v>83</v>
      </c>
      <c r="C82" s="8" t="s">
        <v>84</v>
      </c>
      <c r="D82" s="8" t="s">
        <v>47</v>
      </c>
      <c r="E82" s="56">
        <f t="shared" si="1"/>
        <v>6</v>
      </c>
      <c r="F82" s="24">
        <v>14</v>
      </c>
    </row>
    <row r="83" spans="1:6" x14ac:dyDescent="0.25">
      <c r="A83" s="23">
        <v>80</v>
      </c>
      <c r="B83" s="8" t="s">
        <v>83</v>
      </c>
      <c r="C83" s="8" t="s">
        <v>84</v>
      </c>
      <c r="D83" s="8" t="s">
        <v>41</v>
      </c>
      <c r="E83" s="56">
        <f t="shared" si="1"/>
        <v>1388</v>
      </c>
      <c r="F83" s="24">
        <v>3470</v>
      </c>
    </row>
    <row r="84" spans="1:6" x14ac:dyDescent="0.25">
      <c r="A84" s="23">
        <v>81</v>
      </c>
      <c r="B84" s="8" t="s">
        <v>83</v>
      </c>
      <c r="C84" s="8" t="s">
        <v>84</v>
      </c>
      <c r="D84" s="8" t="s">
        <v>48</v>
      </c>
      <c r="E84" s="56">
        <f t="shared" si="1"/>
        <v>236</v>
      </c>
      <c r="F84" s="24">
        <v>590</v>
      </c>
    </row>
    <row r="85" spans="1:6" ht="15.75" thickBot="1" x14ac:dyDescent="0.3">
      <c r="A85" s="23">
        <v>82</v>
      </c>
      <c r="B85" s="8" t="s">
        <v>83</v>
      </c>
      <c r="C85" s="8" t="s">
        <v>84</v>
      </c>
      <c r="D85" s="8" t="s">
        <v>52</v>
      </c>
      <c r="E85" s="56">
        <f t="shared" si="1"/>
        <v>847</v>
      </c>
      <c r="F85" s="24">
        <v>2116</v>
      </c>
    </row>
    <row r="86" spans="1:6" x14ac:dyDescent="0.25">
      <c r="A86" s="18">
        <v>83</v>
      </c>
      <c r="B86" s="19" t="s">
        <v>85</v>
      </c>
      <c r="C86" s="19" t="s">
        <v>86</v>
      </c>
      <c r="D86" s="19" t="s">
        <v>42</v>
      </c>
      <c r="E86" s="21">
        <f>ROUNDUP((F86*0.4),0)</f>
        <v>2005</v>
      </c>
      <c r="F86" s="22">
        <v>5011</v>
      </c>
    </row>
    <row r="87" spans="1:6" ht="18" customHeight="1" x14ac:dyDescent="0.25">
      <c r="A87" s="23">
        <v>84</v>
      </c>
      <c r="B87" s="8" t="s">
        <v>85</v>
      </c>
      <c r="C87" s="8" t="s">
        <v>86</v>
      </c>
      <c r="D87" s="8" t="s">
        <v>38</v>
      </c>
      <c r="E87" s="56">
        <f t="shared" si="1"/>
        <v>6480</v>
      </c>
      <c r="F87" s="24">
        <v>16200</v>
      </c>
    </row>
    <row r="88" spans="1:6" x14ac:dyDescent="0.25">
      <c r="A88" s="23">
        <v>85</v>
      </c>
      <c r="B88" s="8" t="s">
        <v>85</v>
      </c>
      <c r="C88" s="8" t="s">
        <v>86</v>
      </c>
      <c r="D88" s="8" t="s">
        <v>39</v>
      </c>
      <c r="E88" s="56">
        <f t="shared" si="1"/>
        <v>10881</v>
      </c>
      <c r="F88" s="24">
        <v>27201</v>
      </c>
    </row>
    <row r="89" spans="1:6" x14ac:dyDescent="0.25">
      <c r="A89" s="23">
        <v>86</v>
      </c>
      <c r="B89" s="8" t="s">
        <v>85</v>
      </c>
      <c r="C89" s="8" t="s">
        <v>86</v>
      </c>
      <c r="D89" s="8" t="s">
        <v>40</v>
      </c>
      <c r="E89" s="56">
        <f t="shared" si="1"/>
        <v>5017</v>
      </c>
      <c r="F89" s="24">
        <v>12542</v>
      </c>
    </row>
    <row r="90" spans="1:6" x14ac:dyDescent="0.25">
      <c r="A90" s="23">
        <v>87</v>
      </c>
      <c r="B90" s="8" t="s">
        <v>85</v>
      </c>
      <c r="C90" s="8" t="s">
        <v>86</v>
      </c>
      <c r="D90" s="8" t="s">
        <v>47</v>
      </c>
      <c r="E90" s="56">
        <f t="shared" si="1"/>
        <v>162</v>
      </c>
      <c r="F90" s="24">
        <v>403</v>
      </c>
    </row>
    <row r="91" spans="1:6" ht="15.75" thickBot="1" x14ac:dyDescent="0.3">
      <c r="A91" s="25">
        <v>88</v>
      </c>
      <c r="B91" s="26" t="s">
        <v>85</v>
      </c>
      <c r="C91" s="26" t="s">
        <v>86</v>
      </c>
      <c r="D91" s="26" t="s">
        <v>41</v>
      </c>
      <c r="E91" s="27">
        <f t="shared" si="1"/>
        <v>3243</v>
      </c>
      <c r="F91" s="28">
        <v>8107</v>
      </c>
    </row>
    <row r="92" spans="1:6" x14ac:dyDescent="0.25">
      <c r="A92" s="18">
        <v>89</v>
      </c>
      <c r="B92" s="19" t="s">
        <v>87</v>
      </c>
      <c r="C92" s="19" t="s">
        <v>88</v>
      </c>
      <c r="D92" s="19" t="s">
        <v>38</v>
      </c>
      <c r="E92" s="21">
        <f t="shared" si="1"/>
        <v>11226</v>
      </c>
      <c r="F92" s="31">
        <v>28065</v>
      </c>
    </row>
    <row r="93" spans="1:6" x14ac:dyDescent="0.25">
      <c r="A93" s="23">
        <v>90</v>
      </c>
      <c r="B93" s="8" t="s">
        <v>87</v>
      </c>
      <c r="C93" s="8" t="s">
        <v>88</v>
      </c>
      <c r="D93" s="8" t="s">
        <v>39</v>
      </c>
      <c r="E93" s="56">
        <f t="shared" si="1"/>
        <v>7367</v>
      </c>
      <c r="F93" s="35">
        <v>18417</v>
      </c>
    </row>
    <row r="94" spans="1:6" x14ac:dyDescent="0.25">
      <c r="A94" s="23">
        <v>91</v>
      </c>
      <c r="B94" s="8" t="s">
        <v>87</v>
      </c>
      <c r="C94" s="8" t="s">
        <v>88</v>
      </c>
      <c r="D94" s="8" t="s">
        <v>40</v>
      </c>
      <c r="E94" s="56">
        <f t="shared" si="1"/>
        <v>2632</v>
      </c>
      <c r="F94" s="35">
        <v>6580</v>
      </c>
    </row>
    <row r="95" spans="1:6" x14ac:dyDescent="0.25">
      <c r="A95" s="23">
        <v>92</v>
      </c>
      <c r="B95" s="8" t="s">
        <v>87</v>
      </c>
      <c r="C95" s="8" t="s">
        <v>88</v>
      </c>
      <c r="D95" s="8" t="s">
        <v>47</v>
      </c>
      <c r="E95" s="56">
        <f t="shared" si="1"/>
        <v>6</v>
      </c>
      <c r="F95" s="35">
        <v>14</v>
      </c>
    </row>
    <row r="96" spans="1:6" x14ac:dyDescent="0.25">
      <c r="A96" s="23">
        <v>93</v>
      </c>
      <c r="B96" s="8" t="s">
        <v>87</v>
      </c>
      <c r="C96" s="8" t="s">
        <v>88</v>
      </c>
      <c r="D96" s="8" t="s">
        <v>41</v>
      </c>
      <c r="E96" s="56">
        <f t="shared" si="1"/>
        <v>3675</v>
      </c>
      <c r="F96" s="35">
        <v>9187</v>
      </c>
    </row>
    <row r="97" spans="1:6" x14ac:dyDescent="0.25">
      <c r="A97" s="23">
        <v>94</v>
      </c>
      <c r="B97" s="8" t="s">
        <v>87</v>
      </c>
      <c r="C97" s="8" t="s">
        <v>88</v>
      </c>
      <c r="D97" s="8" t="s">
        <v>48</v>
      </c>
      <c r="E97" s="56">
        <f t="shared" si="1"/>
        <v>75</v>
      </c>
      <c r="F97" s="35">
        <v>187</v>
      </c>
    </row>
    <row r="98" spans="1:6" x14ac:dyDescent="0.25">
      <c r="A98" s="23">
        <v>95</v>
      </c>
      <c r="B98" s="8" t="s">
        <v>87</v>
      </c>
      <c r="C98" s="8" t="s">
        <v>88</v>
      </c>
      <c r="D98" s="8" t="s">
        <v>64</v>
      </c>
      <c r="E98" s="56">
        <f t="shared" si="1"/>
        <v>75</v>
      </c>
      <c r="F98" s="35">
        <v>187</v>
      </c>
    </row>
    <row r="99" spans="1:6" x14ac:dyDescent="0.25">
      <c r="A99" s="23">
        <v>96</v>
      </c>
      <c r="B99" s="8" t="s">
        <v>87</v>
      </c>
      <c r="C99" s="8" t="s">
        <v>88</v>
      </c>
      <c r="D99" s="8" t="s">
        <v>52</v>
      </c>
      <c r="E99" s="56">
        <f t="shared" si="1"/>
        <v>1538</v>
      </c>
      <c r="F99" s="35">
        <v>3844</v>
      </c>
    </row>
    <row r="100" spans="1:6" x14ac:dyDescent="0.25">
      <c r="A100" s="23">
        <v>97</v>
      </c>
      <c r="B100" s="8" t="s">
        <v>87</v>
      </c>
      <c r="C100" s="8" t="s">
        <v>88</v>
      </c>
      <c r="D100" s="8" t="s">
        <v>49</v>
      </c>
      <c r="E100" s="56">
        <f t="shared" si="1"/>
        <v>138</v>
      </c>
      <c r="F100" s="35">
        <v>345</v>
      </c>
    </row>
    <row r="101" spans="1:6" x14ac:dyDescent="0.25">
      <c r="A101" s="23">
        <v>98</v>
      </c>
      <c r="B101" s="8" t="s">
        <v>87</v>
      </c>
      <c r="C101" s="8" t="s">
        <v>88</v>
      </c>
      <c r="D101" s="8" t="s">
        <v>46</v>
      </c>
      <c r="E101" s="56">
        <f t="shared" si="1"/>
        <v>23</v>
      </c>
      <c r="F101" s="35">
        <v>57</v>
      </c>
    </row>
    <row r="102" spans="1:6" ht="15.75" thickBot="1" x14ac:dyDescent="0.3">
      <c r="A102" s="25">
        <v>99</v>
      </c>
      <c r="B102" s="26" t="s">
        <v>87</v>
      </c>
      <c r="C102" s="26" t="s">
        <v>88</v>
      </c>
      <c r="D102" s="26" t="s">
        <v>42</v>
      </c>
      <c r="E102" s="27">
        <f t="shared" si="1"/>
        <v>2460</v>
      </c>
      <c r="F102" s="33">
        <v>6148</v>
      </c>
    </row>
  </sheetData>
  <mergeCells count="3">
    <mergeCell ref="E1:F1"/>
    <mergeCell ref="E2:F2"/>
    <mergeCell ref="A1:D1"/>
  </mergeCells>
  <phoneticPr fontId="11" type="noConversion"/>
  <conditionalFormatting sqref="E4:F102">
    <cfRule type="notContainsText" dxfId="39" priority="3" operator="notContains" text="REGISTRAR CONSUMO REAL PRIMER TRIMESTRE">
      <formula>ISERROR(SEARCH("REGISTRAR CONSUMO REAL PRIMER TRIMESTRE",E4))</formula>
    </cfRule>
    <cfRule type="containsText" dxfId="38" priority="4" operator="containsText" text="REGISTRAR CONSUMO REAL PRIMER TRIMESTRE">
      <formula>NOT(ISERROR(SEARCH("REGISTRAR CONSUMO REAL PRIMER TRIMESTRE",E4)))</formula>
    </cfRule>
  </conditionalFormatting>
  <conditionalFormatting sqref="E92:F102">
    <cfRule type="notContainsText" dxfId="37" priority="1" operator="notContains" text="REGISTRAR CONSUMO REAL PRIMER TRIMESTRE">
      <formula>ISERROR(SEARCH("REGISTRAR CONSUMO REAL PRIMER TRIMESTRE",E92))</formula>
    </cfRule>
    <cfRule type="containsText" dxfId="36" priority="2" operator="containsText" text="REGISTRAR CONSUMO REAL PRIMER TRIMESTRE">
      <formula>NOT(ISERROR(SEARCH("REGISTRAR CONSUMO REAL PRIMER TRIMESTRE",E92)))</formula>
    </cfRule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10251-1527-410E-82F3-CB8E2B1BFFA2}">
  <dimension ref="A1:F79"/>
  <sheetViews>
    <sheetView topLeftCell="A54" workbookViewId="0">
      <selection activeCell="A71" sqref="A71:F79"/>
    </sheetView>
  </sheetViews>
  <sheetFormatPr baseColWidth="10" defaultColWidth="11.42578125" defaultRowHeight="15" x14ac:dyDescent="0.25"/>
  <cols>
    <col min="1" max="1" width="11.42578125" style="7"/>
    <col min="2" max="2" width="25.5703125" style="7" bestFit="1" customWidth="1"/>
    <col min="3" max="3" width="61.28515625" style="7" customWidth="1"/>
    <col min="4" max="4" width="99.7109375" style="7" bestFit="1" customWidth="1"/>
    <col min="5" max="5" width="21.5703125" style="7" customWidth="1"/>
    <col min="6" max="6" width="18.5703125" style="7" customWidth="1"/>
    <col min="7" max="16384" width="11.42578125" style="7"/>
  </cols>
  <sheetData>
    <row r="1" spans="1:6" ht="15.75" x14ac:dyDescent="0.3">
      <c r="A1" s="67" t="s">
        <v>27</v>
      </c>
      <c r="B1" s="67"/>
      <c r="C1" s="67"/>
      <c r="D1" s="67"/>
      <c r="E1" s="67" t="s">
        <v>28</v>
      </c>
      <c r="F1" s="67"/>
    </row>
    <row r="2" spans="1:6" ht="15.75" x14ac:dyDescent="0.3">
      <c r="A2" s="16"/>
      <c r="B2" s="17"/>
      <c r="C2" s="17"/>
      <c r="D2" s="17"/>
      <c r="E2" s="68" t="s">
        <v>53</v>
      </c>
      <c r="F2" s="68"/>
    </row>
    <row r="3" spans="1:6" ht="16.5" thickBot="1" x14ac:dyDescent="0.35">
      <c r="A3" s="16" t="s">
        <v>30</v>
      </c>
      <c r="B3" s="17" t="s">
        <v>31</v>
      </c>
      <c r="C3" s="17" t="s">
        <v>32</v>
      </c>
      <c r="D3" s="17" t="s">
        <v>33</v>
      </c>
      <c r="E3" s="17" t="s">
        <v>34</v>
      </c>
      <c r="F3" s="16" t="s">
        <v>35</v>
      </c>
    </row>
    <row r="4" spans="1:6" x14ac:dyDescent="0.25">
      <c r="A4" s="38">
        <v>1</v>
      </c>
      <c r="B4" s="39" t="s">
        <v>89</v>
      </c>
      <c r="C4" s="39" t="s">
        <v>90</v>
      </c>
      <c r="D4" s="39" t="s">
        <v>38</v>
      </c>
      <c r="E4" s="41">
        <f t="shared" ref="E4:E62" si="0">ROUNDUP((F4*0.4),0)</f>
        <v>2938</v>
      </c>
      <c r="F4" s="42">
        <v>7344</v>
      </c>
    </row>
    <row r="5" spans="1:6" x14ac:dyDescent="0.25">
      <c r="A5" s="43">
        <v>2</v>
      </c>
      <c r="B5" s="7" t="s">
        <v>89</v>
      </c>
      <c r="C5" s="7" t="s">
        <v>90</v>
      </c>
      <c r="D5" s="7" t="s">
        <v>39</v>
      </c>
      <c r="E5" s="57">
        <f t="shared" si="0"/>
        <v>1786</v>
      </c>
      <c r="F5" s="44">
        <v>4464</v>
      </c>
    </row>
    <row r="6" spans="1:6" x14ac:dyDescent="0.25">
      <c r="A6" s="43">
        <v>3</v>
      </c>
      <c r="B6" s="7" t="s">
        <v>89</v>
      </c>
      <c r="C6" s="7" t="s">
        <v>90</v>
      </c>
      <c r="D6" s="7" t="s">
        <v>48</v>
      </c>
      <c r="E6" s="57">
        <f t="shared" si="0"/>
        <v>1141</v>
      </c>
      <c r="F6" s="44">
        <v>2851</v>
      </c>
    </row>
    <row r="7" spans="1:6" x14ac:dyDescent="0.25">
      <c r="A7" s="43">
        <v>4</v>
      </c>
      <c r="B7" s="7" t="s">
        <v>89</v>
      </c>
      <c r="C7" s="7" t="s">
        <v>90</v>
      </c>
      <c r="D7" s="7" t="s">
        <v>64</v>
      </c>
      <c r="E7" s="57">
        <f t="shared" si="0"/>
        <v>1141</v>
      </c>
      <c r="F7" s="44">
        <v>2851</v>
      </c>
    </row>
    <row r="8" spans="1:6" x14ac:dyDescent="0.25">
      <c r="A8" s="43">
        <v>5</v>
      </c>
      <c r="B8" s="7" t="s">
        <v>89</v>
      </c>
      <c r="C8" s="7" t="s">
        <v>90</v>
      </c>
      <c r="D8" s="7" t="s">
        <v>42</v>
      </c>
      <c r="E8" s="57">
        <f t="shared" si="0"/>
        <v>1118</v>
      </c>
      <c r="F8" s="44">
        <v>2793</v>
      </c>
    </row>
    <row r="9" spans="1:6" ht="15.75" thickBot="1" x14ac:dyDescent="0.3">
      <c r="A9" s="45">
        <v>6</v>
      </c>
      <c r="B9" s="46" t="s">
        <v>89</v>
      </c>
      <c r="C9" s="46" t="s">
        <v>90</v>
      </c>
      <c r="D9" s="46" t="s">
        <v>46</v>
      </c>
      <c r="E9" s="48">
        <f t="shared" si="0"/>
        <v>29</v>
      </c>
      <c r="F9" s="49">
        <v>72</v>
      </c>
    </row>
    <row r="10" spans="1:6" x14ac:dyDescent="0.25">
      <c r="A10" s="38">
        <v>7</v>
      </c>
      <c r="B10" s="39" t="s">
        <v>91</v>
      </c>
      <c r="C10" s="39" t="s">
        <v>92</v>
      </c>
      <c r="D10" s="39" t="s">
        <v>52</v>
      </c>
      <c r="E10" s="41">
        <f t="shared" si="0"/>
        <v>1498</v>
      </c>
      <c r="F10" s="42">
        <v>3743</v>
      </c>
    </row>
    <row r="11" spans="1:6" x14ac:dyDescent="0.25">
      <c r="A11" s="43">
        <v>8</v>
      </c>
      <c r="B11" s="7" t="s">
        <v>91</v>
      </c>
      <c r="C11" s="7" t="s">
        <v>92</v>
      </c>
      <c r="D11" s="7" t="s">
        <v>49</v>
      </c>
      <c r="E11" s="57">
        <f t="shared" si="0"/>
        <v>340</v>
      </c>
      <c r="F11" s="44">
        <v>849</v>
      </c>
    </row>
    <row r="12" spans="1:6" ht="15.75" thickBot="1" x14ac:dyDescent="0.3">
      <c r="A12" s="45">
        <v>9</v>
      </c>
      <c r="B12" s="46" t="s">
        <v>91</v>
      </c>
      <c r="C12" s="46" t="s">
        <v>92</v>
      </c>
      <c r="D12" s="46" t="s">
        <v>42</v>
      </c>
      <c r="E12" s="48">
        <f t="shared" si="0"/>
        <v>1158</v>
      </c>
      <c r="F12" s="49">
        <v>2894</v>
      </c>
    </row>
    <row r="13" spans="1:6" x14ac:dyDescent="0.25">
      <c r="A13" s="38">
        <v>10</v>
      </c>
      <c r="B13" s="39" t="s">
        <v>93</v>
      </c>
      <c r="C13" s="39" t="s">
        <v>94</v>
      </c>
      <c r="D13" s="39" t="s">
        <v>39</v>
      </c>
      <c r="E13" s="41">
        <f t="shared" si="0"/>
        <v>2034</v>
      </c>
      <c r="F13" s="42">
        <v>5083</v>
      </c>
    </row>
    <row r="14" spans="1:6" x14ac:dyDescent="0.25">
      <c r="A14" s="43">
        <v>11</v>
      </c>
      <c r="B14" s="7" t="s">
        <v>93</v>
      </c>
      <c r="C14" s="7" t="s">
        <v>94</v>
      </c>
      <c r="D14" s="7" t="s">
        <v>48</v>
      </c>
      <c r="E14" s="57">
        <f t="shared" si="0"/>
        <v>225</v>
      </c>
      <c r="F14" s="44">
        <v>561</v>
      </c>
    </row>
    <row r="15" spans="1:6" x14ac:dyDescent="0.25">
      <c r="A15" s="43">
        <v>12</v>
      </c>
      <c r="B15" s="7" t="s">
        <v>93</v>
      </c>
      <c r="C15" s="7" t="s">
        <v>94</v>
      </c>
      <c r="D15" s="7" t="s">
        <v>64</v>
      </c>
      <c r="E15" s="57">
        <f t="shared" si="0"/>
        <v>225</v>
      </c>
      <c r="F15" s="44">
        <v>561</v>
      </c>
    </row>
    <row r="16" spans="1:6" x14ac:dyDescent="0.25">
      <c r="A16" s="43">
        <v>13</v>
      </c>
      <c r="B16" s="7" t="s">
        <v>93</v>
      </c>
      <c r="C16" s="7" t="s">
        <v>94</v>
      </c>
      <c r="D16" s="7" t="s">
        <v>38</v>
      </c>
      <c r="E16" s="57">
        <f t="shared" si="0"/>
        <v>2034</v>
      </c>
      <c r="F16" s="44">
        <v>5083</v>
      </c>
    </row>
    <row r="17" spans="1:6" x14ac:dyDescent="0.25">
      <c r="A17" s="43">
        <v>14</v>
      </c>
      <c r="B17" s="7" t="s">
        <v>93</v>
      </c>
      <c r="C17" s="7" t="s">
        <v>94</v>
      </c>
      <c r="D17" s="7" t="s">
        <v>40</v>
      </c>
      <c r="E17" s="57">
        <f t="shared" si="0"/>
        <v>98</v>
      </c>
      <c r="F17" s="44">
        <v>244</v>
      </c>
    </row>
    <row r="18" spans="1:6" x14ac:dyDescent="0.25">
      <c r="A18" s="43">
        <v>15</v>
      </c>
      <c r="B18" s="7" t="s">
        <v>93</v>
      </c>
      <c r="C18" s="7" t="s">
        <v>94</v>
      </c>
      <c r="D18" s="7" t="s">
        <v>47</v>
      </c>
      <c r="E18" s="57">
        <f t="shared" si="0"/>
        <v>6</v>
      </c>
      <c r="F18" s="44">
        <v>14</v>
      </c>
    </row>
    <row r="19" spans="1:6" x14ac:dyDescent="0.25">
      <c r="A19" s="43">
        <v>16</v>
      </c>
      <c r="B19" s="7" t="s">
        <v>93</v>
      </c>
      <c r="C19" s="7" t="s">
        <v>94</v>
      </c>
      <c r="D19" s="7" t="s">
        <v>41</v>
      </c>
      <c r="E19" s="57">
        <f t="shared" si="0"/>
        <v>1936</v>
      </c>
      <c r="F19" s="44">
        <v>4838</v>
      </c>
    </row>
    <row r="20" spans="1:6" ht="15.75" thickBot="1" x14ac:dyDescent="0.3">
      <c r="A20" s="45">
        <v>17</v>
      </c>
      <c r="B20" s="46" t="s">
        <v>93</v>
      </c>
      <c r="C20" s="46" t="s">
        <v>94</v>
      </c>
      <c r="D20" s="46" t="s">
        <v>65</v>
      </c>
      <c r="E20" s="48">
        <f t="shared" si="0"/>
        <v>265</v>
      </c>
      <c r="F20" s="49">
        <v>662</v>
      </c>
    </row>
    <row r="21" spans="1:6" x14ac:dyDescent="0.25">
      <c r="A21" s="38">
        <v>18</v>
      </c>
      <c r="B21" s="39" t="s">
        <v>95</v>
      </c>
      <c r="C21" s="39" t="s">
        <v>96</v>
      </c>
      <c r="D21" s="39" t="s">
        <v>40</v>
      </c>
      <c r="E21" s="41">
        <f t="shared" si="0"/>
        <v>876</v>
      </c>
      <c r="F21" s="42">
        <v>2188</v>
      </c>
    </row>
    <row r="22" spans="1:6" x14ac:dyDescent="0.25">
      <c r="A22" s="43">
        <v>19</v>
      </c>
      <c r="B22" s="7" t="s">
        <v>95</v>
      </c>
      <c r="C22" s="7" t="s">
        <v>96</v>
      </c>
      <c r="D22" s="7" t="s">
        <v>52</v>
      </c>
      <c r="E22" s="57">
        <f t="shared" si="0"/>
        <v>876</v>
      </c>
      <c r="F22" s="44">
        <v>2188</v>
      </c>
    </row>
    <row r="23" spans="1:6" ht="15.75" thickBot="1" x14ac:dyDescent="0.3">
      <c r="A23" s="45">
        <v>20</v>
      </c>
      <c r="B23" s="46" t="s">
        <v>95</v>
      </c>
      <c r="C23" s="46" t="s">
        <v>96</v>
      </c>
      <c r="D23" s="46" t="s">
        <v>49</v>
      </c>
      <c r="E23" s="48">
        <f t="shared" si="0"/>
        <v>876</v>
      </c>
      <c r="F23" s="49">
        <v>2188</v>
      </c>
    </row>
    <row r="24" spans="1:6" x14ac:dyDescent="0.25">
      <c r="A24" s="38">
        <v>21</v>
      </c>
      <c r="B24" s="39" t="s">
        <v>97</v>
      </c>
      <c r="C24" s="39" t="s">
        <v>98</v>
      </c>
      <c r="D24" s="39" t="s">
        <v>42</v>
      </c>
      <c r="E24" s="41">
        <f t="shared" si="0"/>
        <v>714</v>
      </c>
      <c r="F24" s="42">
        <v>1785</v>
      </c>
    </row>
    <row r="25" spans="1:6" x14ac:dyDescent="0.25">
      <c r="A25" s="43">
        <v>22</v>
      </c>
      <c r="B25" s="7" t="s">
        <v>97</v>
      </c>
      <c r="C25" s="7" t="s">
        <v>98</v>
      </c>
      <c r="D25" s="7" t="s">
        <v>38</v>
      </c>
      <c r="E25" s="57">
        <f t="shared" si="0"/>
        <v>714</v>
      </c>
      <c r="F25" s="44">
        <v>1785</v>
      </c>
    </row>
    <row r="26" spans="1:6" x14ac:dyDescent="0.25">
      <c r="A26" s="43">
        <v>23</v>
      </c>
      <c r="B26" s="7" t="s">
        <v>97</v>
      </c>
      <c r="C26" s="7" t="s">
        <v>98</v>
      </c>
      <c r="D26" s="7" t="s">
        <v>39</v>
      </c>
      <c r="E26" s="57">
        <f t="shared" si="0"/>
        <v>133</v>
      </c>
      <c r="F26" s="44">
        <v>331</v>
      </c>
    </row>
    <row r="27" spans="1:6" ht="15.75" thickBot="1" x14ac:dyDescent="0.3">
      <c r="A27" s="45">
        <v>24</v>
      </c>
      <c r="B27" s="46" t="s">
        <v>97</v>
      </c>
      <c r="C27" s="46" t="s">
        <v>98</v>
      </c>
      <c r="D27" s="46" t="s">
        <v>52</v>
      </c>
      <c r="E27" s="48">
        <f t="shared" si="0"/>
        <v>133</v>
      </c>
      <c r="F27" s="49">
        <v>331</v>
      </c>
    </row>
    <row r="28" spans="1:6" x14ac:dyDescent="0.25">
      <c r="A28" s="38">
        <v>25</v>
      </c>
      <c r="B28" s="39" t="s">
        <v>99</v>
      </c>
      <c r="C28" s="40" t="s">
        <v>100</v>
      </c>
      <c r="D28" s="40" t="s">
        <v>49</v>
      </c>
      <c r="E28" s="41">
        <f t="shared" si="0"/>
        <v>1486</v>
      </c>
      <c r="F28" s="42">
        <v>3715</v>
      </c>
    </row>
    <row r="29" spans="1:6" x14ac:dyDescent="0.25">
      <c r="A29" s="43">
        <v>26</v>
      </c>
      <c r="B29" s="7" t="s">
        <v>99</v>
      </c>
      <c r="C29" s="58" t="s">
        <v>100</v>
      </c>
      <c r="D29" s="58" t="s">
        <v>52</v>
      </c>
      <c r="E29" s="57">
        <f t="shared" si="0"/>
        <v>1486</v>
      </c>
      <c r="F29" s="44">
        <v>3715</v>
      </c>
    </row>
    <row r="30" spans="1:6" x14ac:dyDescent="0.25">
      <c r="A30" s="43">
        <v>27</v>
      </c>
      <c r="B30" s="7" t="s">
        <v>99</v>
      </c>
      <c r="C30" s="58" t="s">
        <v>100</v>
      </c>
      <c r="D30" s="58" t="s">
        <v>42</v>
      </c>
      <c r="E30" s="57">
        <f t="shared" si="0"/>
        <v>1659</v>
      </c>
      <c r="F30" s="44">
        <v>4147</v>
      </c>
    </row>
    <row r="31" spans="1:6" x14ac:dyDescent="0.25">
      <c r="A31" s="43">
        <v>28</v>
      </c>
      <c r="B31" s="7" t="s">
        <v>99</v>
      </c>
      <c r="C31" s="58" t="s">
        <v>100</v>
      </c>
      <c r="D31" s="58" t="s">
        <v>46</v>
      </c>
      <c r="E31" s="57">
        <f t="shared" si="0"/>
        <v>92</v>
      </c>
      <c r="F31" s="44">
        <v>230</v>
      </c>
    </row>
    <row r="32" spans="1:6" x14ac:dyDescent="0.25">
      <c r="A32" s="43">
        <v>29</v>
      </c>
      <c r="B32" s="7" t="s">
        <v>99</v>
      </c>
      <c r="C32" s="58" t="s">
        <v>100</v>
      </c>
      <c r="D32" s="58" t="s">
        <v>48</v>
      </c>
      <c r="E32" s="57">
        <f t="shared" si="0"/>
        <v>18</v>
      </c>
      <c r="F32" s="44">
        <v>43</v>
      </c>
    </row>
    <row r="33" spans="1:6" x14ac:dyDescent="0.25">
      <c r="A33" s="43">
        <v>30</v>
      </c>
      <c r="B33" s="7" t="s">
        <v>99</v>
      </c>
      <c r="C33" s="58" t="s">
        <v>100</v>
      </c>
      <c r="D33" s="58" t="s">
        <v>47</v>
      </c>
      <c r="E33" s="57">
        <f t="shared" si="0"/>
        <v>12</v>
      </c>
      <c r="F33" s="44">
        <v>28</v>
      </c>
    </row>
    <row r="34" spans="1:6" x14ac:dyDescent="0.25">
      <c r="A34" s="43">
        <v>31</v>
      </c>
      <c r="B34" s="7" t="s">
        <v>99</v>
      </c>
      <c r="C34" s="58" t="s">
        <v>100</v>
      </c>
      <c r="D34" s="58" t="s">
        <v>65</v>
      </c>
      <c r="E34" s="57">
        <f t="shared" si="0"/>
        <v>12</v>
      </c>
      <c r="F34" s="44">
        <v>28</v>
      </c>
    </row>
    <row r="35" spans="1:6" ht="15.75" thickBot="1" x14ac:dyDescent="0.3">
      <c r="A35" s="45">
        <v>32</v>
      </c>
      <c r="B35" s="46" t="s">
        <v>99</v>
      </c>
      <c r="C35" s="47" t="s">
        <v>100</v>
      </c>
      <c r="D35" s="47" t="s">
        <v>52</v>
      </c>
      <c r="E35" s="48">
        <f t="shared" si="0"/>
        <v>1659</v>
      </c>
      <c r="F35" s="49">
        <v>4147</v>
      </c>
    </row>
    <row r="36" spans="1:6" x14ac:dyDescent="0.25">
      <c r="A36" s="38">
        <v>33</v>
      </c>
      <c r="B36" s="39" t="s">
        <v>101</v>
      </c>
      <c r="C36" s="40" t="s">
        <v>102</v>
      </c>
      <c r="D36" s="40" t="s">
        <v>42</v>
      </c>
      <c r="E36" s="41">
        <f t="shared" si="0"/>
        <v>1371</v>
      </c>
      <c r="F36" s="42">
        <v>3427</v>
      </c>
    </row>
    <row r="37" spans="1:6" x14ac:dyDescent="0.25">
      <c r="A37" s="43">
        <v>34</v>
      </c>
      <c r="B37" s="7" t="s">
        <v>101</v>
      </c>
      <c r="C37" s="58" t="s">
        <v>102</v>
      </c>
      <c r="D37" s="58" t="s">
        <v>52</v>
      </c>
      <c r="E37" s="57">
        <f t="shared" si="0"/>
        <v>3548</v>
      </c>
      <c r="F37" s="44">
        <v>8870</v>
      </c>
    </row>
    <row r="38" spans="1:6" x14ac:dyDescent="0.25">
      <c r="A38" s="43">
        <v>35</v>
      </c>
      <c r="B38" s="7" t="s">
        <v>101</v>
      </c>
      <c r="C38" s="58" t="s">
        <v>102</v>
      </c>
      <c r="D38" s="58" t="s">
        <v>38</v>
      </c>
      <c r="E38" s="57">
        <f t="shared" si="0"/>
        <v>1371</v>
      </c>
      <c r="F38" s="44">
        <v>3427</v>
      </c>
    </row>
    <row r="39" spans="1:6" x14ac:dyDescent="0.25">
      <c r="A39" s="43">
        <v>36</v>
      </c>
      <c r="B39" s="7" t="s">
        <v>101</v>
      </c>
      <c r="C39" s="58" t="s">
        <v>102</v>
      </c>
      <c r="D39" s="58" t="s">
        <v>39</v>
      </c>
      <c r="E39" s="57">
        <f t="shared" si="0"/>
        <v>2126</v>
      </c>
      <c r="F39" s="44">
        <v>5313</v>
      </c>
    </row>
    <row r="40" spans="1:6" x14ac:dyDescent="0.25">
      <c r="A40" s="43">
        <v>37</v>
      </c>
      <c r="B40" s="7" t="s">
        <v>101</v>
      </c>
      <c r="C40" s="58" t="s">
        <v>102</v>
      </c>
      <c r="D40" s="58" t="s">
        <v>40</v>
      </c>
      <c r="E40" s="57">
        <f t="shared" si="0"/>
        <v>1371</v>
      </c>
      <c r="F40" s="44">
        <v>3427</v>
      </c>
    </row>
    <row r="41" spans="1:6" x14ac:dyDescent="0.25">
      <c r="A41" s="43">
        <v>38</v>
      </c>
      <c r="B41" s="7" t="s">
        <v>101</v>
      </c>
      <c r="C41" s="58" t="s">
        <v>102</v>
      </c>
      <c r="D41" s="58" t="s">
        <v>48</v>
      </c>
      <c r="E41" s="57">
        <f t="shared" si="0"/>
        <v>1371</v>
      </c>
      <c r="F41" s="44">
        <v>3427</v>
      </c>
    </row>
    <row r="42" spans="1:6" ht="15.75" thickBot="1" x14ac:dyDescent="0.3">
      <c r="A42" s="45">
        <v>39</v>
      </c>
      <c r="B42" s="46" t="s">
        <v>101</v>
      </c>
      <c r="C42" s="47" t="s">
        <v>102</v>
      </c>
      <c r="D42" s="47" t="s">
        <v>64</v>
      </c>
      <c r="E42" s="48">
        <f t="shared" si="0"/>
        <v>1371</v>
      </c>
      <c r="F42" s="49">
        <v>3427</v>
      </c>
    </row>
    <row r="43" spans="1:6" x14ac:dyDescent="0.25">
      <c r="A43" s="38">
        <v>40</v>
      </c>
      <c r="B43" s="39" t="s">
        <v>103</v>
      </c>
      <c r="C43" s="40" t="s">
        <v>104</v>
      </c>
      <c r="D43" s="40" t="s">
        <v>52</v>
      </c>
      <c r="E43" s="41">
        <f t="shared" si="0"/>
        <v>138</v>
      </c>
      <c r="F43" s="42">
        <v>345</v>
      </c>
    </row>
    <row r="44" spans="1:6" x14ac:dyDescent="0.25">
      <c r="A44" s="43">
        <v>41</v>
      </c>
      <c r="B44" s="7" t="s">
        <v>103</v>
      </c>
      <c r="C44" s="58" t="s">
        <v>104</v>
      </c>
      <c r="D44" s="58" t="s">
        <v>49</v>
      </c>
      <c r="E44" s="57">
        <f t="shared" si="0"/>
        <v>138</v>
      </c>
      <c r="F44" s="44">
        <v>345</v>
      </c>
    </row>
    <row r="45" spans="1:6" x14ac:dyDescent="0.25">
      <c r="A45" s="43">
        <v>42</v>
      </c>
      <c r="B45" s="7" t="s">
        <v>103</v>
      </c>
      <c r="C45" s="58" t="s">
        <v>104</v>
      </c>
      <c r="D45" s="58" t="s">
        <v>42</v>
      </c>
      <c r="E45" s="57">
        <f t="shared" si="0"/>
        <v>208</v>
      </c>
      <c r="F45" s="44">
        <v>518</v>
      </c>
    </row>
    <row r="46" spans="1:6" ht="15.75" thickBot="1" x14ac:dyDescent="0.3">
      <c r="A46" s="45">
        <v>43</v>
      </c>
      <c r="B46" s="46" t="s">
        <v>103</v>
      </c>
      <c r="C46" s="47" t="s">
        <v>104</v>
      </c>
      <c r="D46" s="47" t="s">
        <v>38</v>
      </c>
      <c r="E46" s="48">
        <f t="shared" si="0"/>
        <v>208</v>
      </c>
      <c r="F46" s="49">
        <v>518</v>
      </c>
    </row>
    <row r="47" spans="1:6" x14ac:dyDescent="0.25">
      <c r="A47" s="38">
        <v>44</v>
      </c>
      <c r="B47" s="39" t="s">
        <v>105</v>
      </c>
      <c r="C47" s="40" t="s">
        <v>106</v>
      </c>
      <c r="D47" s="40" t="s">
        <v>49</v>
      </c>
      <c r="E47" s="41">
        <f t="shared" si="0"/>
        <v>668</v>
      </c>
      <c r="F47" s="42">
        <v>1670</v>
      </c>
    </row>
    <row r="48" spans="1:6" x14ac:dyDescent="0.25">
      <c r="A48" s="43">
        <v>45</v>
      </c>
      <c r="B48" s="7" t="s">
        <v>105</v>
      </c>
      <c r="C48" s="58" t="s">
        <v>106</v>
      </c>
      <c r="D48" s="58" t="s">
        <v>52</v>
      </c>
      <c r="E48" s="57">
        <f t="shared" si="0"/>
        <v>668</v>
      </c>
      <c r="F48" s="44">
        <v>1670</v>
      </c>
    </row>
    <row r="49" spans="1:6" x14ac:dyDescent="0.25">
      <c r="A49" s="43">
        <v>46</v>
      </c>
      <c r="B49" s="7" t="s">
        <v>105</v>
      </c>
      <c r="C49" s="58" t="s">
        <v>106</v>
      </c>
      <c r="D49" s="58" t="s">
        <v>42</v>
      </c>
      <c r="E49" s="57">
        <f t="shared" si="0"/>
        <v>213</v>
      </c>
      <c r="F49" s="44">
        <v>532</v>
      </c>
    </row>
    <row r="50" spans="1:6" x14ac:dyDescent="0.25">
      <c r="A50" s="43">
        <v>47</v>
      </c>
      <c r="B50" s="7" t="s">
        <v>105</v>
      </c>
      <c r="C50" s="58" t="s">
        <v>106</v>
      </c>
      <c r="D50" s="58" t="s">
        <v>46</v>
      </c>
      <c r="E50" s="57">
        <f t="shared" si="0"/>
        <v>12</v>
      </c>
      <c r="F50" s="44">
        <v>28</v>
      </c>
    </row>
    <row r="51" spans="1:6" ht="15.75" thickBot="1" x14ac:dyDescent="0.3">
      <c r="A51" s="45">
        <v>48</v>
      </c>
      <c r="B51" s="46" t="s">
        <v>105</v>
      </c>
      <c r="C51" s="47" t="s">
        <v>106</v>
      </c>
      <c r="D51" s="47" t="s">
        <v>48</v>
      </c>
      <c r="E51" s="48">
        <f t="shared" si="0"/>
        <v>668</v>
      </c>
      <c r="F51" s="49">
        <v>1670</v>
      </c>
    </row>
    <row r="52" spans="1:6" x14ac:dyDescent="0.25">
      <c r="A52" s="38">
        <v>49</v>
      </c>
      <c r="B52" s="39" t="s">
        <v>107</v>
      </c>
      <c r="C52" s="40" t="s">
        <v>108</v>
      </c>
      <c r="D52" s="40" t="s">
        <v>49</v>
      </c>
      <c r="E52" s="41">
        <f t="shared" si="0"/>
        <v>2039</v>
      </c>
      <c r="F52" s="42">
        <v>5097</v>
      </c>
    </row>
    <row r="53" spans="1:6" x14ac:dyDescent="0.25">
      <c r="A53" s="43">
        <v>50</v>
      </c>
      <c r="B53" s="7" t="s">
        <v>107</v>
      </c>
      <c r="C53" s="58" t="s">
        <v>108</v>
      </c>
      <c r="D53" s="58" t="s">
        <v>52</v>
      </c>
      <c r="E53" s="57">
        <f t="shared" si="0"/>
        <v>4165</v>
      </c>
      <c r="F53" s="44">
        <v>10411</v>
      </c>
    </row>
    <row r="54" spans="1:6" x14ac:dyDescent="0.25">
      <c r="A54" s="43">
        <v>51</v>
      </c>
      <c r="B54" s="7" t="s">
        <v>107</v>
      </c>
      <c r="C54" s="58" t="s">
        <v>108</v>
      </c>
      <c r="D54" s="58" t="s">
        <v>42</v>
      </c>
      <c r="E54" s="57">
        <f t="shared" si="0"/>
        <v>2039</v>
      </c>
      <c r="F54" s="44">
        <v>5097</v>
      </c>
    </row>
    <row r="55" spans="1:6" ht="15.75" thickBot="1" x14ac:dyDescent="0.3">
      <c r="A55" s="45">
        <v>52</v>
      </c>
      <c r="B55" s="46" t="s">
        <v>107</v>
      </c>
      <c r="C55" s="47" t="s">
        <v>108</v>
      </c>
      <c r="D55" s="47" t="s">
        <v>46</v>
      </c>
      <c r="E55" s="48">
        <f t="shared" si="0"/>
        <v>87</v>
      </c>
      <c r="F55" s="49">
        <v>216</v>
      </c>
    </row>
    <row r="56" spans="1:6" x14ac:dyDescent="0.25">
      <c r="A56" s="38">
        <v>53</v>
      </c>
      <c r="B56" s="39" t="s">
        <v>109</v>
      </c>
      <c r="C56" s="40" t="s">
        <v>110</v>
      </c>
      <c r="D56" s="40" t="s">
        <v>42</v>
      </c>
      <c r="E56" s="41">
        <f t="shared" si="0"/>
        <v>692</v>
      </c>
      <c r="F56" s="42">
        <v>1728</v>
      </c>
    </row>
    <row r="57" spans="1:6" x14ac:dyDescent="0.25">
      <c r="A57" s="43">
        <v>54</v>
      </c>
      <c r="B57" s="7" t="s">
        <v>109</v>
      </c>
      <c r="C57" s="58" t="s">
        <v>110</v>
      </c>
      <c r="D57" s="58" t="s">
        <v>52</v>
      </c>
      <c r="E57" s="57">
        <f t="shared" si="0"/>
        <v>1141</v>
      </c>
      <c r="F57" s="44">
        <v>2851</v>
      </c>
    </row>
    <row r="58" spans="1:6" ht="15.75" thickBot="1" x14ac:dyDescent="0.3">
      <c r="A58" s="45">
        <v>55</v>
      </c>
      <c r="B58" s="46" t="s">
        <v>109</v>
      </c>
      <c r="C58" s="47" t="s">
        <v>110</v>
      </c>
      <c r="D58" s="47" t="s">
        <v>49</v>
      </c>
      <c r="E58" s="48">
        <f t="shared" si="0"/>
        <v>450</v>
      </c>
      <c r="F58" s="49">
        <v>1123</v>
      </c>
    </row>
    <row r="59" spans="1:6" x14ac:dyDescent="0.25">
      <c r="A59" s="38">
        <v>56</v>
      </c>
      <c r="B59" s="39" t="s">
        <v>111</v>
      </c>
      <c r="C59" s="40" t="s">
        <v>112</v>
      </c>
      <c r="D59" s="40" t="s">
        <v>39</v>
      </c>
      <c r="E59" s="41">
        <f t="shared" si="0"/>
        <v>1728</v>
      </c>
      <c r="F59" s="42">
        <v>4320</v>
      </c>
    </row>
    <row r="60" spans="1:6" x14ac:dyDescent="0.25">
      <c r="A60" s="43">
        <v>57</v>
      </c>
      <c r="B60" s="7" t="s">
        <v>111</v>
      </c>
      <c r="C60" s="58" t="s">
        <v>112</v>
      </c>
      <c r="D60" s="58" t="s">
        <v>38</v>
      </c>
      <c r="E60" s="57">
        <f t="shared" si="0"/>
        <v>1728</v>
      </c>
      <c r="F60" s="44">
        <v>4320</v>
      </c>
    </row>
    <row r="61" spans="1:6" x14ac:dyDescent="0.25">
      <c r="A61" s="43">
        <v>58</v>
      </c>
      <c r="B61" s="7" t="s">
        <v>111</v>
      </c>
      <c r="C61" s="58" t="s">
        <v>112</v>
      </c>
      <c r="D61" s="58" t="s">
        <v>48</v>
      </c>
      <c r="E61" s="57">
        <f t="shared" si="0"/>
        <v>1728</v>
      </c>
      <c r="F61" s="44">
        <v>4320</v>
      </c>
    </row>
    <row r="62" spans="1:6" ht="15.75" thickBot="1" x14ac:dyDescent="0.3">
      <c r="A62" s="43">
        <v>59</v>
      </c>
      <c r="B62" s="7" t="s">
        <v>111</v>
      </c>
      <c r="C62" s="58" t="s">
        <v>112</v>
      </c>
      <c r="D62" s="58" t="s">
        <v>40</v>
      </c>
      <c r="E62" s="57">
        <f t="shared" si="0"/>
        <v>1728</v>
      </c>
      <c r="F62" s="44">
        <v>4320</v>
      </c>
    </row>
    <row r="63" spans="1:6" x14ac:dyDescent="0.25">
      <c r="A63" s="59">
        <v>60</v>
      </c>
      <c r="B63" s="39" t="s">
        <v>113</v>
      </c>
      <c r="C63" s="40" t="s">
        <v>114</v>
      </c>
      <c r="D63" s="40" t="s">
        <v>39</v>
      </c>
      <c r="E63" s="41">
        <f t="shared" ref="E63:E70" si="1">ROUNDUP((F63*0.4),0)</f>
        <v>3462</v>
      </c>
      <c r="F63" s="42">
        <v>8654</v>
      </c>
    </row>
    <row r="64" spans="1:6" x14ac:dyDescent="0.25">
      <c r="A64" s="60">
        <v>61</v>
      </c>
      <c r="B64" s="7" t="s">
        <v>113</v>
      </c>
      <c r="C64" s="58" t="s">
        <v>114</v>
      </c>
      <c r="D64" s="58" t="s">
        <v>38</v>
      </c>
      <c r="E64" s="57">
        <f t="shared" si="1"/>
        <v>2638</v>
      </c>
      <c r="F64" s="44">
        <v>6595</v>
      </c>
    </row>
    <row r="65" spans="1:6" x14ac:dyDescent="0.25">
      <c r="A65" s="60">
        <v>62</v>
      </c>
      <c r="B65" s="7" t="s">
        <v>113</v>
      </c>
      <c r="C65" s="58" t="s">
        <v>114</v>
      </c>
      <c r="D65" s="58" t="s">
        <v>40</v>
      </c>
      <c r="E65" s="57">
        <f t="shared" si="1"/>
        <v>18</v>
      </c>
      <c r="F65" s="44">
        <v>43</v>
      </c>
    </row>
    <row r="66" spans="1:6" x14ac:dyDescent="0.25">
      <c r="A66" s="60">
        <v>63</v>
      </c>
      <c r="B66" s="7" t="s">
        <v>113</v>
      </c>
      <c r="C66" s="58" t="s">
        <v>114</v>
      </c>
      <c r="D66" s="58" t="s">
        <v>47</v>
      </c>
      <c r="E66" s="57">
        <f t="shared" si="1"/>
        <v>18</v>
      </c>
      <c r="F66" s="44">
        <v>43</v>
      </c>
    </row>
    <row r="67" spans="1:6" x14ac:dyDescent="0.25">
      <c r="A67" s="60">
        <v>64</v>
      </c>
      <c r="B67" s="7" t="s">
        <v>113</v>
      </c>
      <c r="C67" s="58" t="s">
        <v>114</v>
      </c>
      <c r="D67" s="58" t="s">
        <v>41</v>
      </c>
      <c r="E67" s="57">
        <f t="shared" si="1"/>
        <v>98</v>
      </c>
      <c r="F67" s="44">
        <v>244</v>
      </c>
    </row>
    <row r="68" spans="1:6" x14ac:dyDescent="0.25">
      <c r="A68" s="60">
        <v>65</v>
      </c>
      <c r="B68" s="7" t="s">
        <v>113</v>
      </c>
      <c r="C68" s="58" t="s">
        <v>114</v>
      </c>
      <c r="D68" s="58" t="s">
        <v>48</v>
      </c>
      <c r="E68" s="57">
        <f t="shared" si="1"/>
        <v>23</v>
      </c>
      <c r="F68" s="44">
        <v>57</v>
      </c>
    </row>
    <row r="69" spans="1:6" x14ac:dyDescent="0.25">
      <c r="A69" s="60">
        <v>66</v>
      </c>
      <c r="B69" s="7" t="s">
        <v>113</v>
      </c>
      <c r="C69" s="58" t="s">
        <v>114</v>
      </c>
      <c r="D69" s="58" t="s">
        <v>64</v>
      </c>
      <c r="E69" s="57">
        <f t="shared" si="1"/>
        <v>29</v>
      </c>
      <c r="F69" s="44">
        <v>72</v>
      </c>
    </row>
    <row r="70" spans="1:6" ht="15.75" thickBot="1" x14ac:dyDescent="0.3">
      <c r="A70" s="60">
        <v>67</v>
      </c>
      <c r="B70" s="7" t="s">
        <v>113</v>
      </c>
      <c r="C70" s="58" t="s">
        <v>114</v>
      </c>
      <c r="D70" s="58" t="s">
        <v>65</v>
      </c>
      <c r="E70" s="57">
        <f t="shared" si="1"/>
        <v>6</v>
      </c>
      <c r="F70" s="44">
        <v>14</v>
      </c>
    </row>
    <row r="71" spans="1:6" x14ac:dyDescent="0.25">
      <c r="A71" s="59">
        <v>68</v>
      </c>
      <c r="B71" s="39" t="s">
        <v>115</v>
      </c>
      <c r="C71" s="40" t="s">
        <v>116</v>
      </c>
      <c r="D71" s="40" t="s">
        <v>42</v>
      </c>
      <c r="E71" s="41">
        <f t="shared" ref="E71:E79" si="2">ROUNDUP((F71*0.4),0)</f>
        <v>375</v>
      </c>
      <c r="F71" s="42">
        <v>936</v>
      </c>
    </row>
    <row r="72" spans="1:6" x14ac:dyDescent="0.25">
      <c r="A72" s="60">
        <v>69</v>
      </c>
      <c r="B72" s="7" t="s">
        <v>115</v>
      </c>
      <c r="C72" s="58" t="s">
        <v>116</v>
      </c>
      <c r="D72" s="58" t="s">
        <v>38</v>
      </c>
      <c r="E72" s="57">
        <f t="shared" si="2"/>
        <v>1354</v>
      </c>
      <c r="F72" s="44">
        <v>3384</v>
      </c>
    </row>
    <row r="73" spans="1:6" x14ac:dyDescent="0.25">
      <c r="A73" s="60">
        <v>70</v>
      </c>
      <c r="B73" s="7" t="s">
        <v>115</v>
      </c>
      <c r="C73" s="58" t="s">
        <v>116</v>
      </c>
      <c r="D73" s="58" t="s">
        <v>39</v>
      </c>
      <c r="E73" s="57">
        <f t="shared" si="2"/>
        <v>1221</v>
      </c>
      <c r="F73" s="44">
        <v>3052</v>
      </c>
    </row>
    <row r="74" spans="1:6" x14ac:dyDescent="0.25">
      <c r="A74" s="60">
        <v>71</v>
      </c>
      <c r="B74" s="7" t="s">
        <v>115</v>
      </c>
      <c r="C74" s="58" t="s">
        <v>116</v>
      </c>
      <c r="D74" s="58" t="s">
        <v>47</v>
      </c>
      <c r="E74" s="57">
        <f t="shared" si="2"/>
        <v>317</v>
      </c>
      <c r="F74" s="44">
        <v>792</v>
      </c>
    </row>
    <row r="75" spans="1:6" x14ac:dyDescent="0.25">
      <c r="A75" s="60">
        <v>72</v>
      </c>
      <c r="B75" s="7" t="s">
        <v>115</v>
      </c>
      <c r="C75" s="58" t="s">
        <v>116</v>
      </c>
      <c r="D75" s="58" t="s">
        <v>40</v>
      </c>
      <c r="E75" s="57">
        <f t="shared" si="2"/>
        <v>282</v>
      </c>
      <c r="F75" s="44">
        <v>705</v>
      </c>
    </row>
    <row r="76" spans="1:6" x14ac:dyDescent="0.25">
      <c r="A76" s="60">
        <v>73</v>
      </c>
      <c r="B76" s="7" t="s">
        <v>115</v>
      </c>
      <c r="C76" s="58" t="s">
        <v>116</v>
      </c>
      <c r="D76" s="58" t="s">
        <v>41</v>
      </c>
      <c r="E76" s="57">
        <f t="shared" si="2"/>
        <v>40</v>
      </c>
      <c r="F76" s="44">
        <v>100</v>
      </c>
    </row>
    <row r="77" spans="1:6" x14ac:dyDescent="0.25">
      <c r="A77" s="60">
        <v>74</v>
      </c>
      <c r="B77" s="7" t="s">
        <v>115</v>
      </c>
      <c r="C77" s="58" t="s">
        <v>116</v>
      </c>
      <c r="D77" s="58" t="s">
        <v>48</v>
      </c>
      <c r="E77" s="57">
        <f t="shared" si="2"/>
        <v>0</v>
      </c>
      <c r="F77" s="44">
        <v>0</v>
      </c>
    </row>
    <row r="78" spans="1:6" x14ac:dyDescent="0.25">
      <c r="A78" s="60">
        <v>75</v>
      </c>
      <c r="B78" s="7" t="s">
        <v>115</v>
      </c>
      <c r="C78" s="58" t="s">
        <v>116</v>
      </c>
      <c r="D78" s="58" t="s">
        <v>65</v>
      </c>
      <c r="E78" s="57">
        <f t="shared" si="2"/>
        <v>6</v>
      </c>
      <c r="F78" s="44">
        <v>14</v>
      </c>
    </row>
    <row r="79" spans="1:6" ht="15.75" thickBot="1" x14ac:dyDescent="0.3">
      <c r="A79" s="61">
        <v>76</v>
      </c>
      <c r="B79" s="46" t="s">
        <v>115</v>
      </c>
      <c r="C79" s="47" t="s">
        <v>116</v>
      </c>
      <c r="D79" s="47" t="s">
        <v>46</v>
      </c>
      <c r="E79" s="48">
        <f t="shared" si="2"/>
        <v>69</v>
      </c>
      <c r="F79" s="49">
        <v>172</v>
      </c>
    </row>
  </sheetData>
  <mergeCells count="3">
    <mergeCell ref="E1:F1"/>
    <mergeCell ref="E2:F2"/>
    <mergeCell ref="A1:D1"/>
  </mergeCells>
  <phoneticPr fontId="11" type="noConversion"/>
  <conditionalFormatting sqref="E4:F79">
    <cfRule type="notContainsText" dxfId="35" priority="1" operator="notContains" text="REGISTRAR CONSUMO REAL PRIMER TRIMESTRE">
      <formula>ISERROR(SEARCH("REGISTRAR CONSUMO REAL PRIMER TRIMESTRE",E4))</formula>
    </cfRule>
    <cfRule type="containsText" dxfId="34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8D92F-CB4F-43FA-A0E8-218413F42C71}">
  <dimension ref="A1:F14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11.42578125" style="8"/>
    <col min="2" max="2" width="28.42578125" style="8" customWidth="1"/>
    <col min="3" max="3" width="52.7109375" style="8" customWidth="1"/>
    <col min="4" max="4" width="85.570312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117</v>
      </c>
    </row>
    <row r="4" spans="1:6" x14ac:dyDescent="0.25">
      <c r="A4" s="18">
        <v>1</v>
      </c>
      <c r="B4" s="19" t="s">
        <v>118</v>
      </c>
      <c r="C4" s="19" t="s">
        <v>119</v>
      </c>
      <c r="D4" s="19" t="s">
        <v>39</v>
      </c>
      <c r="E4" s="30">
        <f t="shared" ref="E4:E14" si="0">ROUNDUP((F4*0.4),0)</f>
        <v>1440</v>
      </c>
      <c r="F4" s="31">
        <v>3600</v>
      </c>
    </row>
    <row r="5" spans="1:6" x14ac:dyDescent="0.25">
      <c r="A5" s="23">
        <v>2</v>
      </c>
      <c r="B5" s="8" t="s">
        <v>118</v>
      </c>
      <c r="C5" s="8" t="s">
        <v>119</v>
      </c>
      <c r="D5" s="8" t="s">
        <v>38</v>
      </c>
      <c r="E5" s="6">
        <f t="shared" si="0"/>
        <v>1578</v>
      </c>
      <c r="F5" s="35">
        <v>3945</v>
      </c>
    </row>
    <row r="6" spans="1:6" x14ac:dyDescent="0.25">
      <c r="A6" s="23">
        <v>3</v>
      </c>
      <c r="B6" s="8" t="s">
        <v>118</v>
      </c>
      <c r="C6" s="8" t="s">
        <v>119</v>
      </c>
      <c r="D6" s="8" t="s">
        <v>40</v>
      </c>
      <c r="E6" s="6">
        <f t="shared" si="0"/>
        <v>692</v>
      </c>
      <c r="F6" s="35">
        <v>1728</v>
      </c>
    </row>
    <row r="7" spans="1:6" x14ac:dyDescent="0.25">
      <c r="A7" s="23">
        <v>4</v>
      </c>
      <c r="B7" s="8" t="s">
        <v>118</v>
      </c>
      <c r="C7" s="8" t="s">
        <v>119</v>
      </c>
      <c r="D7" s="8" t="s">
        <v>47</v>
      </c>
      <c r="E7" s="6">
        <f t="shared" si="0"/>
        <v>288</v>
      </c>
      <c r="F7" s="35">
        <v>720</v>
      </c>
    </row>
    <row r="8" spans="1:6" ht="15.75" thickBot="1" x14ac:dyDescent="0.3">
      <c r="A8" s="25">
        <v>5</v>
      </c>
      <c r="B8" s="26" t="s">
        <v>118</v>
      </c>
      <c r="C8" s="26" t="s">
        <v>119</v>
      </c>
      <c r="D8" s="26" t="s">
        <v>41</v>
      </c>
      <c r="E8" s="32">
        <f t="shared" si="0"/>
        <v>288</v>
      </c>
      <c r="F8" s="33">
        <v>720</v>
      </c>
    </row>
    <row r="9" spans="1:6" x14ac:dyDescent="0.25">
      <c r="A9" s="18">
        <v>6</v>
      </c>
      <c r="B9" s="19" t="s">
        <v>120</v>
      </c>
      <c r="C9" s="19" t="s">
        <v>121</v>
      </c>
      <c r="D9" s="19" t="s">
        <v>38</v>
      </c>
      <c r="E9" s="30">
        <f t="shared" si="0"/>
        <v>2794</v>
      </c>
      <c r="F9" s="31">
        <v>6984</v>
      </c>
    </row>
    <row r="10" spans="1:6" ht="15.75" thickBot="1" x14ac:dyDescent="0.3">
      <c r="A10" s="25">
        <v>7</v>
      </c>
      <c r="B10" s="26" t="s">
        <v>120</v>
      </c>
      <c r="C10" s="26" t="s">
        <v>121</v>
      </c>
      <c r="D10" s="26" t="s">
        <v>39</v>
      </c>
      <c r="E10" s="32">
        <f t="shared" si="0"/>
        <v>933</v>
      </c>
      <c r="F10" s="33">
        <v>2332</v>
      </c>
    </row>
    <row r="11" spans="1:6" x14ac:dyDescent="0.25">
      <c r="A11" s="18">
        <v>8</v>
      </c>
      <c r="B11" s="19" t="s">
        <v>122</v>
      </c>
      <c r="C11" s="19" t="s">
        <v>123</v>
      </c>
      <c r="D11" s="19" t="s">
        <v>42</v>
      </c>
      <c r="E11" s="30">
        <f t="shared" si="0"/>
        <v>265</v>
      </c>
      <c r="F11" s="31">
        <v>662</v>
      </c>
    </row>
    <row r="12" spans="1:6" x14ac:dyDescent="0.25">
      <c r="A12" s="23">
        <v>9</v>
      </c>
      <c r="B12" s="8" t="s">
        <v>122</v>
      </c>
      <c r="C12" s="8" t="s">
        <v>123</v>
      </c>
      <c r="D12" s="8" t="s">
        <v>52</v>
      </c>
      <c r="E12" s="6">
        <f t="shared" si="0"/>
        <v>444</v>
      </c>
      <c r="F12" s="35">
        <v>1108</v>
      </c>
    </row>
    <row r="13" spans="1:6" x14ac:dyDescent="0.25">
      <c r="A13" s="23">
        <v>10</v>
      </c>
      <c r="B13" s="8" t="s">
        <v>122</v>
      </c>
      <c r="C13" s="8" t="s">
        <v>123</v>
      </c>
      <c r="D13" s="8" t="s">
        <v>39</v>
      </c>
      <c r="E13" s="6">
        <f t="shared" si="0"/>
        <v>472</v>
      </c>
      <c r="F13" s="35">
        <v>1180</v>
      </c>
    </row>
    <row r="14" spans="1:6" ht="15.75" thickBot="1" x14ac:dyDescent="0.3">
      <c r="A14" s="25">
        <v>11</v>
      </c>
      <c r="B14" s="26" t="s">
        <v>122</v>
      </c>
      <c r="C14" s="26" t="s">
        <v>123</v>
      </c>
      <c r="D14" s="26" t="s">
        <v>38</v>
      </c>
      <c r="E14" s="32">
        <f t="shared" si="0"/>
        <v>772</v>
      </c>
      <c r="F14" s="33">
        <v>1929</v>
      </c>
    </row>
  </sheetData>
  <mergeCells count="3">
    <mergeCell ref="E1:F1"/>
    <mergeCell ref="E2:F2"/>
    <mergeCell ref="A1:D1"/>
  </mergeCells>
  <phoneticPr fontId="11" type="noConversion"/>
  <conditionalFormatting sqref="E4:F14">
    <cfRule type="notContainsText" dxfId="33" priority="1" operator="notContains" text="REGISTRAR CONSUMO REAL PRIMER TRIMESTRE">
      <formula>ISERROR(SEARCH("REGISTRAR CONSUMO REAL PRIMER TRIMESTRE",E4))</formula>
    </cfRule>
    <cfRule type="containsText" dxfId="32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8506C-71C4-46D4-BEB0-08C3ADAF8A29}">
  <dimension ref="A1:F141"/>
  <sheetViews>
    <sheetView topLeftCell="A116" zoomScaleNormal="100" workbookViewId="0">
      <selection activeCell="B123" sqref="B123"/>
    </sheetView>
  </sheetViews>
  <sheetFormatPr baseColWidth="10" defaultColWidth="11.42578125" defaultRowHeight="15" x14ac:dyDescent="0.25"/>
  <cols>
    <col min="1" max="1" width="11.42578125" style="8"/>
    <col min="2" max="2" width="30" style="8" customWidth="1"/>
    <col min="3" max="3" width="79.28515625" style="8" bestFit="1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117</v>
      </c>
    </row>
    <row r="4" spans="1:6" x14ac:dyDescent="0.25">
      <c r="A4" s="18">
        <v>1</v>
      </c>
      <c r="B4" s="19" t="s">
        <v>124</v>
      </c>
      <c r="C4" s="19" t="s">
        <v>125</v>
      </c>
      <c r="D4" s="19" t="s">
        <v>42</v>
      </c>
      <c r="E4" s="30">
        <f t="shared" ref="E4:E67" si="0">ROUNDUP((F4*0.4),0)</f>
        <v>5645</v>
      </c>
      <c r="F4" s="31">
        <v>14112</v>
      </c>
    </row>
    <row r="5" spans="1:6" x14ac:dyDescent="0.25">
      <c r="A5" s="23">
        <v>2</v>
      </c>
      <c r="B5" s="8" t="s">
        <v>124</v>
      </c>
      <c r="C5" s="8" t="s">
        <v>125</v>
      </c>
      <c r="D5" s="8" t="s">
        <v>38</v>
      </c>
      <c r="E5" s="6">
        <f t="shared" si="0"/>
        <v>13052</v>
      </c>
      <c r="F5" s="35">
        <v>32630</v>
      </c>
    </row>
    <row r="6" spans="1:6" x14ac:dyDescent="0.25">
      <c r="A6" s="23">
        <v>3</v>
      </c>
      <c r="B6" s="8" t="s">
        <v>124</v>
      </c>
      <c r="C6" s="8" t="s">
        <v>125</v>
      </c>
      <c r="D6" s="8" t="s">
        <v>39</v>
      </c>
      <c r="E6" s="6">
        <f t="shared" si="0"/>
        <v>8612</v>
      </c>
      <c r="F6" s="35">
        <v>21528</v>
      </c>
    </row>
    <row r="7" spans="1:6" x14ac:dyDescent="0.25">
      <c r="A7" s="23">
        <v>4</v>
      </c>
      <c r="B7" s="8" t="s">
        <v>124</v>
      </c>
      <c r="C7" s="8" t="s">
        <v>125</v>
      </c>
      <c r="D7" s="8" t="s">
        <v>40</v>
      </c>
      <c r="E7" s="6">
        <f t="shared" si="0"/>
        <v>3341</v>
      </c>
      <c r="F7" s="35">
        <v>8352</v>
      </c>
    </row>
    <row r="8" spans="1:6" x14ac:dyDescent="0.25">
      <c r="A8" s="23">
        <v>5</v>
      </c>
      <c r="B8" s="8" t="s">
        <v>124</v>
      </c>
      <c r="C8" s="8" t="s">
        <v>125</v>
      </c>
      <c r="D8" s="8" t="s">
        <v>47</v>
      </c>
      <c r="E8" s="6">
        <f t="shared" si="0"/>
        <v>35</v>
      </c>
      <c r="F8" s="35">
        <v>86</v>
      </c>
    </row>
    <row r="9" spans="1:6" x14ac:dyDescent="0.25">
      <c r="A9" s="23">
        <v>6</v>
      </c>
      <c r="B9" s="8" t="s">
        <v>124</v>
      </c>
      <c r="C9" s="8" t="s">
        <v>125</v>
      </c>
      <c r="D9" s="8" t="s">
        <v>41</v>
      </c>
      <c r="E9" s="6">
        <f t="shared" si="0"/>
        <v>472</v>
      </c>
      <c r="F9" s="35">
        <v>1180</v>
      </c>
    </row>
    <row r="10" spans="1:6" x14ac:dyDescent="0.25">
      <c r="A10" s="23">
        <v>7</v>
      </c>
      <c r="B10" s="8" t="s">
        <v>124</v>
      </c>
      <c r="C10" s="8" t="s">
        <v>125</v>
      </c>
      <c r="D10" s="8" t="s">
        <v>48</v>
      </c>
      <c r="E10" s="6">
        <f t="shared" si="0"/>
        <v>35</v>
      </c>
      <c r="F10" s="35">
        <v>86</v>
      </c>
    </row>
    <row r="11" spans="1:6" x14ac:dyDescent="0.25">
      <c r="A11" s="23">
        <v>8</v>
      </c>
      <c r="B11" s="8" t="s">
        <v>124</v>
      </c>
      <c r="C11" s="8" t="s">
        <v>125</v>
      </c>
      <c r="D11" s="8" t="s">
        <v>64</v>
      </c>
      <c r="E11" s="6">
        <f t="shared" si="0"/>
        <v>35</v>
      </c>
      <c r="F11" s="35">
        <v>86</v>
      </c>
    </row>
    <row r="12" spans="1:6" x14ac:dyDescent="0.25">
      <c r="A12" s="23">
        <v>9</v>
      </c>
      <c r="B12" s="8" t="s">
        <v>124</v>
      </c>
      <c r="C12" s="8" t="s">
        <v>125</v>
      </c>
      <c r="D12" s="8" t="s">
        <v>126</v>
      </c>
      <c r="E12" s="6">
        <f t="shared" si="0"/>
        <v>52</v>
      </c>
      <c r="F12" s="35">
        <v>129</v>
      </c>
    </row>
    <row r="13" spans="1:6" x14ac:dyDescent="0.25">
      <c r="A13" s="23">
        <v>10</v>
      </c>
      <c r="B13" s="8" t="s">
        <v>124</v>
      </c>
      <c r="C13" s="8" t="s">
        <v>125</v>
      </c>
      <c r="D13" s="8" t="s">
        <v>46</v>
      </c>
      <c r="E13" s="6">
        <f t="shared" si="0"/>
        <v>133</v>
      </c>
      <c r="F13" s="35">
        <v>331</v>
      </c>
    </row>
    <row r="14" spans="1:6" x14ac:dyDescent="0.25">
      <c r="A14" s="23">
        <v>11</v>
      </c>
      <c r="B14" s="8" t="s">
        <v>124</v>
      </c>
      <c r="C14" s="8" t="s">
        <v>125</v>
      </c>
      <c r="D14" s="8" t="s">
        <v>45</v>
      </c>
      <c r="E14" s="6">
        <f t="shared" si="0"/>
        <v>18</v>
      </c>
      <c r="F14" s="35">
        <v>43</v>
      </c>
    </row>
    <row r="15" spans="1:6" ht="15.75" thickBot="1" x14ac:dyDescent="0.3">
      <c r="A15" s="25">
        <v>12</v>
      </c>
      <c r="B15" s="26" t="s">
        <v>124</v>
      </c>
      <c r="C15" s="26" t="s">
        <v>125</v>
      </c>
      <c r="D15" s="26" t="s">
        <v>126</v>
      </c>
      <c r="E15" s="32">
        <f t="shared" si="0"/>
        <v>6</v>
      </c>
      <c r="F15" s="33">
        <v>14</v>
      </c>
    </row>
    <row r="16" spans="1:6" x14ac:dyDescent="0.25">
      <c r="A16" s="18">
        <v>13</v>
      </c>
      <c r="B16" s="19" t="s">
        <v>127</v>
      </c>
      <c r="C16" s="19" t="s">
        <v>128</v>
      </c>
      <c r="D16" s="19" t="s">
        <v>38</v>
      </c>
      <c r="E16" s="30">
        <f t="shared" si="0"/>
        <v>3635</v>
      </c>
      <c r="F16" s="31">
        <v>9086</v>
      </c>
    </row>
    <row r="17" spans="1:6" x14ac:dyDescent="0.25">
      <c r="A17" s="23">
        <v>14</v>
      </c>
      <c r="B17" s="8" t="s">
        <v>127</v>
      </c>
      <c r="C17" s="8" t="s">
        <v>128</v>
      </c>
      <c r="D17" s="8" t="s">
        <v>42</v>
      </c>
      <c r="E17" s="6">
        <f t="shared" si="0"/>
        <v>1642</v>
      </c>
      <c r="F17" s="35">
        <v>4104</v>
      </c>
    </row>
    <row r="18" spans="1:6" ht="15.75" thickBot="1" x14ac:dyDescent="0.3">
      <c r="A18" s="25">
        <v>15</v>
      </c>
      <c r="B18" s="26" t="s">
        <v>127</v>
      </c>
      <c r="C18" s="26" t="s">
        <v>128</v>
      </c>
      <c r="D18" s="26" t="s">
        <v>39</v>
      </c>
      <c r="E18" s="32">
        <f t="shared" si="0"/>
        <v>1993</v>
      </c>
      <c r="F18" s="33">
        <v>4982</v>
      </c>
    </row>
    <row r="19" spans="1:6" x14ac:dyDescent="0.25">
      <c r="A19" s="18">
        <v>16</v>
      </c>
      <c r="B19" s="19" t="s">
        <v>129</v>
      </c>
      <c r="C19" s="19" t="s">
        <v>130</v>
      </c>
      <c r="D19" s="19" t="s">
        <v>52</v>
      </c>
      <c r="E19" s="30">
        <f t="shared" si="0"/>
        <v>657</v>
      </c>
      <c r="F19" s="31">
        <v>1641</v>
      </c>
    </row>
    <row r="20" spans="1:6" ht="15.75" thickBot="1" x14ac:dyDescent="0.3">
      <c r="A20" s="25">
        <v>17</v>
      </c>
      <c r="B20" s="26" t="s">
        <v>129</v>
      </c>
      <c r="C20" s="26" t="s">
        <v>130</v>
      </c>
      <c r="D20" s="26" t="s">
        <v>49</v>
      </c>
      <c r="E20" s="32">
        <f t="shared" si="0"/>
        <v>962</v>
      </c>
      <c r="F20" s="33">
        <v>2404</v>
      </c>
    </row>
    <row r="21" spans="1:6" x14ac:dyDescent="0.25">
      <c r="A21" s="18">
        <v>18</v>
      </c>
      <c r="B21" s="19" t="s">
        <v>131</v>
      </c>
      <c r="C21" s="19" t="s">
        <v>132</v>
      </c>
      <c r="D21" s="19" t="s">
        <v>38</v>
      </c>
      <c r="E21" s="30">
        <f t="shared" si="0"/>
        <v>714</v>
      </c>
      <c r="F21" s="31">
        <v>1785</v>
      </c>
    </row>
    <row r="22" spans="1:6" x14ac:dyDescent="0.25">
      <c r="A22" s="23">
        <v>19</v>
      </c>
      <c r="B22" s="8" t="s">
        <v>131</v>
      </c>
      <c r="C22" s="8" t="s">
        <v>132</v>
      </c>
      <c r="D22" s="8" t="s">
        <v>42</v>
      </c>
      <c r="E22" s="6">
        <f t="shared" si="0"/>
        <v>582</v>
      </c>
      <c r="F22" s="35">
        <v>1454</v>
      </c>
    </row>
    <row r="23" spans="1:6" x14ac:dyDescent="0.25">
      <c r="A23" s="23">
        <v>20</v>
      </c>
      <c r="B23" s="8" t="s">
        <v>131</v>
      </c>
      <c r="C23" s="8" t="s">
        <v>132</v>
      </c>
      <c r="D23" s="8" t="s">
        <v>39</v>
      </c>
      <c r="E23" s="6">
        <f t="shared" si="0"/>
        <v>375</v>
      </c>
      <c r="F23" s="35">
        <v>936</v>
      </c>
    </row>
    <row r="24" spans="1:6" ht="15.75" thickBot="1" x14ac:dyDescent="0.3">
      <c r="A24" s="25">
        <v>21</v>
      </c>
      <c r="B24" s="26" t="s">
        <v>131</v>
      </c>
      <c r="C24" s="26" t="s">
        <v>132</v>
      </c>
      <c r="D24" s="26" t="s">
        <v>52</v>
      </c>
      <c r="E24" s="32">
        <f t="shared" si="0"/>
        <v>150</v>
      </c>
      <c r="F24" s="33">
        <v>374</v>
      </c>
    </row>
    <row r="25" spans="1:6" x14ac:dyDescent="0.25">
      <c r="A25" s="18">
        <v>22</v>
      </c>
      <c r="B25" s="19" t="s">
        <v>133</v>
      </c>
      <c r="C25" s="19" t="s">
        <v>134</v>
      </c>
      <c r="D25" s="19" t="s">
        <v>39</v>
      </c>
      <c r="E25" s="30">
        <f t="shared" si="0"/>
        <v>709</v>
      </c>
      <c r="F25" s="31">
        <v>1771</v>
      </c>
    </row>
    <row r="26" spans="1:6" x14ac:dyDescent="0.25">
      <c r="A26" s="23">
        <v>23</v>
      </c>
      <c r="B26" s="8" t="s">
        <v>133</v>
      </c>
      <c r="C26" s="8" t="s">
        <v>134</v>
      </c>
      <c r="D26" s="8" t="s">
        <v>38</v>
      </c>
      <c r="E26" s="6">
        <f t="shared" si="0"/>
        <v>922</v>
      </c>
      <c r="F26" s="35">
        <v>2304</v>
      </c>
    </row>
    <row r="27" spans="1:6" ht="15.75" thickBot="1" x14ac:dyDescent="0.3">
      <c r="A27" s="25">
        <v>24</v>
      </c>
      <c r="B27" s="26" t="s">
        <v>133</v>
      </c>
      <c r="C27" s="26" t="s">
        <v>134</v>
      </c>
      <c r="D27" s="26" t="s">
        <v>42</v>
      </c>
      <c r="E27" s="32">
        <f t="shared" si="0"/>
        <v>553</v>
      </c>
      <c r="F27" s="33">
        <v>1382</v>
      </c>
    </row>
    <row r="28" spans="1:6" x14ac:dyDescent="0.25">
      <c r="A28" s="18">
        <v>25</v>
      </c>
      <c r="B28" s="19" t="s">
        <v>135</v>
      </c>
      <c r="C28" s="19" t="s">
        <v>136</v>
      </c>
      <c r="D28" s="19" t="s">
        <v>42</v>
      </c>
      <c r="E28" s="30">
        <f t="shared" si="0"/>
        <v>265</v>
      </c>
      <c r="F28" s="31">
        <v>662</v>
      </c>
    </row>
    <row r="29" spans="1:6" x14ac:dyDescent="0.25">
      <c r="A29" s="23">
        <v>26</v>
      </c>
      <c r="B29" s="8" t="s">
        <v>135</v>
      </c>
      <c r="C29" s="8" t="s">
        <v>136</v>
      </c>
      <c r="D29" s="29" t="s">
        <v>38</v>
      </c>
      <c r="E29" s="6">
        <f t="shared" si="0"/>
        <v>1285</v>
      </c>
      <c r="F29" s="35">
        <v>3211</v>
      </c>
    </row>
    <row r="30" spans="1:6" ht="15.75" thickBot="1" x14ac:dyDescent="0.3">
      <c r="A30" s="25">
        <v>27</v>
      </c>
      <c r="B30" s="26" t="s">
        <v>135</v>
      </c>
      <c r="C30" s="26" t="s">
        <v>136</v>
      </c>
      <c r="D30" s="51" t="s">
        <v>39</v>
      </c>
      <c r="E30" s="32">
        <f t="shared" si="0"/>
        <v>4493</v>
      </c>
      <c r="F30" s="33">
        <v>11232</v>
      </c>
    </row>
    <row r="31" spans="1:6" x14ac:dyDescent="0.25">
      <c r="A31" s="18">
        <v>28</v>
      </c>
      <c r="B31" s="19" t="s">
        <v>137</v>
      </c>
      <c r="C31" s="50" t="s">
        <v>138</v>
      </c>
      <c r="D31" s="50" t="s">
        <v>38</v>
      </c>
      <c r="E31" s="30">
        <f t="shared" si="0"/>
        <v>628</v>
      </c>
      <c r="F31" s="31">
        <v>1569</v>
      </c>
    </row>
    <row r="32" spans="1:6" x14ac:dyDescent="0.25">
      <c r="A32" s="23">
        <v>29</v>
      </c>
      <c r="B32" s="8" t="s">
        <v>137</v>
      </c>
      <c r="C32" s="29" t="s">
        <v>138</v>
      </c>
      <c r="D32" s="29" t="s">
        <v>39</v>
      </c>
      <c r="E32" s="6">
        <f t="shared" si="0"/>
        <v>363</v>
      </c>
      <c r="F32" s="35">
        <v>907</v>
      </c>
    </row>
    <row r="33" spans="1:6" ht="15.75" thickBot="1" x14ac:dyDescent="0.3">
      <c r="A33" s="25">
        <v>30</v>
      </c>
      <c r="B33" s="26" t="s">
        <v>137</v>
      </c>
      <c r="C33" s="51" t="s">
        <v>138</v>
      </c>
      <c r="D33" s="51" t="s">
        <v>42</v>
      </c>
      <c r="E33" s="32">
        <f t="shared" si="0"/>
        <v>271</v>
      </c>
      <c r="F33" s="33">
        <v>676</v>
      </c>
    </row>
    <row r="34" spans="1:6" x14ac:dyDescent="0.25">
      <c r="A34" s="18">
        <v>31</v>
      </c>
      <c r="B34" s="19" t="s">
        <v>139</v>
      </c>
      <c r="C34" s="50" t="s">
        <v>140</v>
      </c>
      <c r="D34" s="50" t="s">
        <v>42</v>
      </c>
      <c r="E34" s="30">
        <f t="shared" si="0"/>
        <v>173</v>
      </c>
      <c r="F34" s="31">
        <v>432</v>
      </c>
    </row>
    <row r="35" spans="1:6" x14ac:dyDescent="0.25">
      <c r="A35" s="23">
        <v>32</v>
      </c>
      <c r="B35" s="8" t="s">
        <v>139</v>
      </c>
      <c r="C35" s="29" t="s">
        <v>140</v>
      </c>
      <c r="D35" s="29" t="s">
        <v>52</v>
      </c>
      <c r="E35" s="6">
        <f t="shared" si="0"/>
        <v>294</v>
      </c>
      <c r="F35" s="35">
        <v>734</v>
      </c>
    </row>
    <row r="36" spans="1:6" ht="15.75" thickBot="1" x14ac:dyDescent="0.3">
      <c r="A36" s="25">
        <v>33</v>
      </c>
      <c r="B36" s="26" t="s">
        <v>139</v>
      </c>
      <c r="C36" s="51" t="s">
        <v>140</v>
      </c>
      <c r="D36" s="51" t="s">
        <v>49</v>
      </c>
      <c r="E36" s="32">
        <f t="shared" si="0"/>
        <v>317</v>
      </c>
      <c r="F36" s="33">
        <v>792</v>
      </c>
    </row>
    <row r="37" spans="1:6" x14ac:dyDescent="0.25">
      <c r="A37" s="18">
        <v>34</v>
      </c>
      <c r="B37" s="19" t="s">
        <v>141</v>
      </c>
      <c r="C37" s="50" t="s">
        <v>142</v>
      </c>
      <c r="D37" s="50" t="s">
        <v>42</v>
      </c>
      <c r="E37" s="30">
        <f t="shared" si="0"/>
        <v>801</v>
      </c>
      <c r="F37" s="31">
        <v>2001</v>
      </c>
    </row>
    <row r="38" spans="1:6" x14ac:dyDescent="0.25">
      <c r="A38" s="23">
        <v>35</v>
      </c>
      <c r="B38" s="8" t="s">
        <v>141</v>
      </c>
      <c r="C38" s="29" t="s">
        <v>142</v>
      </c>
      <c r="D38" s="29" t="s">
        <v>52</v>
      </c>
      <c r="E38" s="6">
        <f t="shared" si="0"/>
        <v>945</v>
      </c>
      <c r="F38" s="35">
        <v>2361</v>
      </c>
    </row>
    <row r="39" spans="1:6" ht="15.75" thickBot="1" x14ac:dyDescent="0.3">
      <c r="A39" s="25">
        <v>36</v>
      </c>
      <c r="B39" s="26" t="s">
        <v>141</v>
      </c>
      <c r="C39" s="51" t="s">
        <v>142</v>
      </c>
      <c r="D39" s="51" t="s">
        <v>49</v>
      </c>
      <c r="E39" s="32">
        <f t="shared" si="0"/>
        <v>1371</v>
      </c>
      <c r="F39" s="33">
        <v>3427</v>
      </c>
    </row>
    <row r="40" spans="1:6" x14ac:dyDescent="0.25">
      <c r="A40" s="18">
        <v>37</v>
      </c>
      <c r="B40" s="19" t="s">
        <v>143</v>
      </c>
      <c r="C40" s="50" t="s">
        <v>144</v>
      </c>
      <c r="D40" s="50" t="s">
        <v>38</v>
      </c>
      <c r="E40" s="30">
        <f t="shared" si="0"/>
        <v>69</v>
      </c>
      <c r="F40" s="31">
        <v>172</v>
      </c>
    </row>
    <row r="41" spans="1:6" x14ac:dyDescent="0.25">
      <c r="A41" s="23">
        <v>38</v>
      </c>
      <c r="B41" s="8" t="s">
        <v>143</v>
      </c>
      <c r="C41" s="29" t="s">
        <v>144</v>
      </c>
      <c r="D41" s="29" t="s">
        <v>39</v>
      </c>
      <c r="E41" s="6">
        <f t="shared" si="0"/>
        <v>52</v>
      </c>
      <c r="F41" s="35">
        <v>129</v>
      </c>
    </row>
    <row r="42" spans="1:6" ht="15.75" thickBot="1" x14ac:dyDescent="0.3">
      <c r="A42" s="25">
        <v>39</v>
      </c>
      <c r="B42" s="26" t="s">
        <v>143</v>
      </c>
      <c r="C42" s="51" t="s">
        <v>144</v>
      </c>
      <c r="D42" s="51" t="s">
        <v>42</v>
      </c>
      <c r="E42" s="32">
        <f t="shared" si="0"/>
        <v>69</v>
      </c>
      <c r="F42" s="33">
        <v>172</v>
      </c>
    </row>
    <row r="43" spans="1:6" x14ac:dyDescent="0.25">
      <c r="A43" s="18">
        <v>40</v>
      </c>
      <c r="B43" s="19" t="s">
        <v>145</v>
      </c>
      <c r="C43" s="50" t="s">
        <v>146</v>
      </c>
      <c r="D43" s="50" t="s">
        <v>38</v>
      </c>
      <c r="E43" s="30">
        <f t="shared" si="0"/>
        <v>4130</v>
      </c>
      <c r="F43" s="31">
        <v>10324</v>
      </c>
    </row>
    <row r="44" spans="1:6" x14ac:dyDescent="0.25">
      <c r="A44" s="23">
        <v>41</v>
      </c>
      <c r="B44" s="8" t="s">
        <v>145</v>
      </c>
      <c r="C44" s="29" t="s">
        <v>146</v>
      </c>
      <c r="D44" s="29" t="s">
        <v>39</v>
      </c>
      <c r="E44" s="6">
        <f t="shared" si="0"/>
        <v>2880</v>
      </c>
      <c r="F44" s="35">
        <v>7200</v>
      </c>
    </row>
    <row r="45" spans="1:6" x14ac:dyDescent="0.25">
      <c r="A45" s="23">
        <v>42</v>
      </c>
      <c r="B45" s="8" t="s">
        <v>145</v>
      </c>
      <c r="C45" s="29" t="s">
        <v>146</v>
      </c>
      <c r="D45" s="29" t="s">
        <v>40</v>
      </c>
      <c r="E45" s="6">
        <f t="shared" si="0"/>
        <v>2846</v>
      </c>
      <c r="F45" s="35">
        <v>7113</v>
      </c>
    </row>
    <row r="46" spans="1:6" x14ac:dyDescent="0.25">
      <c r="A46" s="23">
        <v>43</v>
      </c>
      <c r="B46" s="8" t="s">
        <v>145</v>
      </c>
      <c r="C46" s="29" t="s">
        <v>146</v>
      </c>
      <c r="D46" s="29" t="s">
        <v>47</v>
      </c>
      <c r="E46" s="6">
        <f t="shared" si="0"/>
        <v>29</v>
      </c>
      <c r="F46" s="35">
        <v>72</v>
      </c>
    </row>
    <row r="47" spans="1:6" x14ac:dyDescent="0.25">
      <c r="A47" s="23">
        <v>44</v>
      </c>
      <c r="B47" s="8" t="s">
        <v>145</v>
      </c>
      <c r="C47" s="29" t="s">
        <v>146</v>
      </c>
      <c r="D47" s="29" t="s">
        <v>41</v>
      </c>
      <c r="E47" s="6">
        <f t="shared" si="0"/>
        <v>288</v>
      </c>
      <c r="F47" s="35">
        <v>720</v>
      </c>
    </row>
    <row r="48" spans="1:6" x14ac:dyDescent="0.25">
      <c r="A48" s="23">
        <v>45</v>
      </c>
      <c r="B48" s="8" t="s">
        <v>145</v>
      </c>
      <c r="C48" s="29" t="s">
        <v>146</v>
      </c>
      <c r="D48" s="29" t="s">
        <v>48</v>
      </c>
      <c r="E48" s="6">
        <f t="shared" si="0"/>
        <v>962</v>
      </c>
      <c r="F48" s="35">
        <v>2404</v>
      </c>
    </row>
    <row r="49" spans="1:6" x14ac:dyDescent="0.25">
      <c r="A49" s="23">
        <v>46</v>
      </c>
      <c r="B49" s="8" t="s">
        <v>145</v>
      </c>
      <c r="C49" s="29" t="s">
        <v>146</v>
      </c>
      <c r="D49" s="29" t="s">
        <v>64</v>
      </c>
      <c r="E49" s="6">
        <f t="shared" si="0"/>
        <v>962</v>
      </c>
      <c r="F49" s="35">
        <v>2404</v>
      </c>
    </row>
    <row r="50" spans="1:6" x14ac:dyDescent="0.25">
      <c r="A50" s="23">
        <v>47</v>
      </c>
      <c r="B50" s="8" t="s">
        <v>145</v>
      </c>
      <c r="C50" s="29" t="s">
        <v>146</v>
      </c>
      <c r="D50" s="29" t="s">
        <v>65</v>
      </c>
      <c r="E50" s="6">
        <f t="shared" si="0"/>
        <v>6</v>
      </c>
      <c r="F50" s="35">
        <v>14</v>
      </c>
    </row>
    <row r="51" spans="1:6" x14ac:dyDescent="0.25">
      <c r="A51" s="23">
        <v>48</v>
      </c>
      <c r="B51" s="8" t="s">
        <v>145</v>
      </c>
      <c r="C51" s="29" t="s">
        <v>146</v>
      </c>
      <c r="D51" s="29" t="s">
        <v>42</v>
      </c>
      <c r="E51" s="6">
        <f t="shared" si="0"/>
        <v>2535</v>
      </c>
      <c r="F51" s="35">
        <v>6336</v>
      </c>
    </row>
    <row r="52" spans="1:6" x14ac:dyDescent="0.25">
      <c r="A52" s="23">
        <v>49</v>
      </c>
      <c r="B52" s="8" t="s">
        <v>145</v>
      </c>
      <c r="C52" s="29" t="s">
        <v>146</v>
      </c>
      <c r="D52" s="29" t="s">
        <v>46</v>
      </c>
      <c r="E52" s="6">
        <f t="shared" si="0"/>
        <v>167</v>
      </c>
      <c r="F52" s="35">
        <v>417</v>
      </c>
    </row>
    <row r="53" spans="1:6" ht="15.75" thickBot="1" x14ac:dyDescent="0.3">
      <c r="A53" s="25">
        <v>50</v>
      </c>
      <c r="B53" s="26" t="s">
        <v>145</v>
      </c>
      <c r="C53" s="51" t="s">
        <v>146</v>
      </c>
      <c r="D53" s="51" t="s">
        <v>45</v>
      </c>
      <c r="E53" s="32">
        <f t="shared" si="0"/>
        <v>29</v>
      </c>
      <c r="F53" s="33">
        <v>72</v>
      </c>
    </row>
    <row r="54" spans="1:6" x14ac:dyDescent="0.25">
      <c r="A54" s="18">
        <v>51</v>
      </c>
      <c r="B54" s="19" t="s">
        <v>147</v>
      </c>
      <c r="C54" s="50" t="s">
        <v>148</v>
      </c>
      <c r="D54" s="50" t="s">
        <v>52</v>
      </c>
      <c r="E54" s="30">
        <f t="shared" si="0"/>
        <v>2915</v>
      </c>
      <c r="F54" s="31">
        <v>7286</v>
      </c>
    </row>
    <row r="55" spans="1:6" x14ac:dyDescent="0.25">
      <c r="A55" s="23">
        <v>52</v>
      </c>
      <c r="B55" s="8" t="s">
        <v>147</v>
      </c>
      <c r="C55" s="29" t="s">
        <v>148</v>
      </c>
      <c r="D55" s="29" t="s">
        <v>49</v>
      </c>
      <c r="E55" s="6">
        <f t="shared" si="0"/>
        <v>2276</v>
      </c>
      <c r="F55" s="35">
        <v>5688</v>
      </c>
    </row>
    <row r="56" spans="1:6" ht="15.75" thickBot="1" x14ac:dyDescent="0.3">
      <c r="A56" s="25">
        <v>53</v>
      </c>
      <c r="B56" s="26" t="s">
        <v>147</v>
      </c>
      <c r="C56" s="51" t="s">
        <v>148</v>
      </c>
      <c r="D56" s="51" t="s">
        <v>42</v>
      </c>
      <c r="E56" s="32">
        <f t="shared" si="0"/>
        <v>369</v>
      </c>
      <c r="F56" s="33">
        <v>921</v>
      </c>
    </row>
    <row r="57" spans="1:6" x14ac:dyDescent="0.25">
      <c r="A57" s="18">
        <v>54</v>
      </c>
      <c r="B57" s="19" t="s">
        <v>149</v>
      </c>
      <c r="C57" s="50" t="s">
        <v>150</v>
      </c>
      <c r="D57" s="50" t="s">
        <v>42</v>
      </c>
      <c r="E57" s="30">
        <f t="shared" si="0"/>
        <v>3099</v>
      </c>
      <c r="F57" s="31">
        <v>7747</v>
      </c>
    </row>
    <row r="58" spans="1:6" x14ac:dyDescent="0.25">
      <c r="A58" s="23">
        <v>55</v>
      </c>
      <c r="B58" s="8" t="s">
        <v>149</v>
      </c>
      <c r="C58" s="29" t="s">
        <v>150</v>
      </c>
      <c r="D58" s="29" t="s">
        <v>46</v>
      </c>
      <c r="E58" s="6">
        <f t="shared" si="0"/>
        <v>116</v>
      </c>
      <c r="F58" s="35">
        <v>288</v>
      </c>
    </row>
    <row r="59" spans="1:6" x14ac:dyDescent="0.25">
      <c r="A59" s="23">
        <v>56</v>
      </c>
      <c r="B59" s="8" t="s">
        <v>149</v>
      </c>
      <c r="C59" s="29" t="s">
        <v>150</v>
      </c>
      <c r="D59" s="29" t="s">
        <v>38</v>
      </c>
      <c r="E59" s="6">
        <f t="shared" si="0"/>
        <v>3099</v>
      </c>
      <c r="F59" s="35">
        <v>7747</v>
      </c>
    </row>
    <row r="60" spans="1:6" x14ac:dyDescent="0.25">
      <c r="A60" s="23">
        <v>57</v>
      </c>
      <c r="B60" s="8" t="s">
        <v>149</v>
      </c>
      <c r="C60" s="29" t="s">
        <v>150</v>
      </c>
      <c r="D60" s="29" t="s">
        <v>39</v>
      </c>
      <c r="E60" s="6">
        <f t="shared" si="0"/>
        <v>7091</v>
      </c>
      <c r="F60" s="35">
        <v>17726</v>
      </c>
    </row>
    <row r="61" spans="1:6" x14ac:dyDescent="0.25">
      <c r="A61" s="23">
        <v>58</v>
      </c>
      <c r="B61" s="8" t="s">
        <v>149</v>
      </c>
      <c r="C61" s="29" t="s">
        <v>150</v>
      </c>
      <c r="D61" s="29" t="s">
        <v>47</v>
      </c>
      <c r="E61" s="6">
        <f t="shared" si="0"/>
        <v>6</v>
      </c>
      <c r="F61" s="35">
        <v>14</v>
      </c>
    </row>
    <row r="62" spans="1:6" x14ac:dyDescent="0.25">
      <c r="A62" s="23">
        <v>59</v>
      </c>
      <c r="B62" s="8" t="s">
        <v>149</v>
      </c>
      <c r="C62" s="29" t="s">
        <v>150</v>
      </c>
      <c r="D62" s="29" t="s">
        <v>48</v>
      </c>
      <c r="E62" s="6">
        <f t="shared" si="0"/>
        <v>64</v>
      </c>
      <c r="F62" s="35">
        <v>158</v>
      </c>
    </row>
    <row r="63" spans="1:6" x14ac:dyDescent="0.25">
      <c r="A63" s="23">
        <v>60</v>
      </c>
      <c r="B63" s="8" t="s">
        <v>149</v>
      </c>
      <c r="C63" s="29" t="s">
        <v>150</v>
      </c>
      <c r="D63" s="29" t="s">
        <v>64</v>
      </c>
      <c r="E63" s="6">
        <f t="shared" si="0"/>
        <v>46</v>
      </c>
      <c r="F63" s="35">
        <v>115</v>
      </c>
    </row>
    <row r="64" spans="1:6" ht="15.75" thickBot="1" x14ac:dyDescent="0.3">
      <c r="A64" s="25">
        <v>61</v>
      </c>
      <c r="B64" s="26" t="s">
        <v>149</v>
      </c>
      <c r="C64" s="51" t="s">
        <v>150</v>
      </c>
      <c r="D64" s="51" t="s">
        <v>41</v>
      </c>
      <c r="E64" s="32">
        <f t="shared" si="0"/>
        <v>23</v>
      </c>
      <c r="F64" s="33">
        <v>57</v>
      </c>
    </row>
    <row r="65" spans="1:6" x14ac:dyDescent="0.25">
      <c r="A65" s="18">
        <v>62</v>
      </c>
      <c r="B65" s="19" t="s">
        <v>151</v>
      </c>
      <c r="C65" s="50" t="s">
        <v>152</v>
      </c>
      <c r="D65" s="50" t="s">
        <v>42</v>
      </c>
      <c r="E65" s="30">
        <f t="shared" si="0"/>
        <v>1728</v>
      </c>
      <c r="F65" s="31">
        <v>4320</v>
      </c>
    </row>
    <row r="66" spans="1:6" x14ac:dyDescent="0.25">
      <c r="A66" s="23">
        <v>63</v>
      </c>
      <c r="B66" s="8" t="s">
        <v>151</v>
      </c>
      <c r="C66" s="29" t="s">
        <v>152</v>
      </c>
      <c r="D66" s="29" t="s">
        <v>38</v>
      </c>
      <c r="E66" s="6">
        <f t="shared" si="0"/>
        <v>2270</v>
      </c>
      <c r="F66" s="35">
        <v>5673</v>
      </c>
    </row>
    <row r="67" spans="1:6" x14ac:dyDescent="0.25">
      <c r="A67" s="23">
        <v>64</v>
      </c>
      <c r="B67" s="8" t="s">
        <v>151</v>
      </c>
      <c r="C67" s="29" t="s">
        <v>152</v>
      </c>
      <c r="D67" s="29" t="s">
        <v>39</v>
      </c>
      <c r="E67" s="6">
        <f t="shared" si="0"/>
        <v>3433</v>
      </c>
      <c r="F67" s="35">
        <v>8582</v>
      </c>
    </row>
    <row r="68" spans="1:6" x14ac:dyDescent="0.25">
      <c r="A68" s="23">
        <v>65</v>
      </c>
      <c r="B68" s="8" t="s">
        <v>151</v>
      </c>
      <c r="C68" s="29" t="s">
        <v>152</v>
      </c>
      <c r="D68" s="29" t="s">
        <v>52</v>
      </c>
      <c r="E68" s="6">
        <f t="shared" ref="E68:E78" si="1">ROUNDUP((F68*0.4),0)</f>
        <v>2010</v>
      </c>
      <c r="F68" s="35">
        <v>5025</v>
      </c>
    </row>
    <row r="69" spans="1:6" x14ac:dyDescent="0.25">
      <c r="A69" s="23">
        <v>66</v>
      </c>
      <c r="B69" s="8" t="s">
        <v>151</v>
      </c>
      <c r="C69" s="29" t="s">
        <v>152</v>
      </c>
      <c r="D69" s="29" t="s">
        <v>47</v>
      </c>
      <c r="E69" s="6">
        <f t="shared" si="1"/>
        <v>12</v>
      </c>
      <c r="F69" s="35">
        <v>28</v>
      </c>
    </row>
    <row r="70" spans="1:6" x14ac:dyDescent="0.25">
      <c r="A70" s="23">
        <v>67</v>
      </c>
      <c r="B70" s="8" t="s">
        <v>151</v>
      </c>
      <c r="C70" s="29" t="s">
        <v>152</v>
      </c>
      <c r="D70" s="29" t="s">
        <v>48</v>
      </c>
      <c r="E70" s="6">
        <f t="shared" si="1"/>
        <v>311</v>
      </c>
      <c r="F70" s="35">
        <v>777</v>
      </c>
    </row>
    <row r="71" spans="1:6" x14ac:dyDescent="0.25">
      <c r="A71" s="23">
        <v>68</v>
      </c>
      <c r="B71" s="8" t="s">
        <v>151</v>
      </c>
      <c r="C71" s="29" t="s">
        <v>152</v>
      </c>
      <c r="D71" s="29" t="s">
        <v>45</v>
      </c>
      <c r="E71" s="6">
        <f t="shared" si="1"/>
        <v>12</v>
      </c>
      <c r="F71" s="35">
        <v>28</v>
      </c>
    </row>
    <row r="72" spans="1:6" x14ac:dyDescent="0.25">
      <c r="A72" s="23">
        <v>69</v>
      </c>
      <c r="B72" s="8" t="s">
        <v>151</v>
      </c>
      <c r="C72" s="29" t="s">
        <v>152</v>
      </c>
      <c r="D72" s="29" t="s">
        <v>46</v>
      </c>
      <c r="E72" s="6">
        <f t="shared" si="1"/>
        <v>6</v>
      </c>
      <c r="F72" s="35">
        <v>14</v>
      </c>
    </row>
    <row r="73" spans="1:6" ht="15.75" thickBot="1" x14ac:dyDescent="0.3">
      <c r="A73" s="25">
        <v>70</v>
      </c>
      <c r="B73" s="26" t="s">
        <v>151</v>
      </c>
      <c r="C73" s="51" t="s">
        <v>152</v>
      </c>
      <c r="D73" s="51" t="s">
        <v>126</v>
      </c>
      <c r="E73" s="32">
        <f t="shared" si="1"/>
        <v>6</v>
      </c>
      <c r="F73" s="33">
        <v>14</v>
      </c>
    </row>
    <row r="74" spans="1:6" x14ac:dyDescent="0.25">
      <c r="A74" s="18">
        <v>71</v>
      </c>
      <c r="B74" s="19" t="s">
        <v>153</v>
      </c>
      <c r="C74" s="50" t="s">
        <v>154</v>
      </c>
      <c r="D74" s="50" t="s">
        <v>52</v>
      </c>
      <c r="E74" s="30">
        <f t="shared" si="1"/>
        <v>1774</v>
      </c>
      <c r="F74" s="31">
        <v>4435</v>
      </c>
    </row>
    <row r="75" spans="1:6" ht="15.75" thickBot="1" x14ac:dyDescent="0.3">
      <c r="A75" s="25">
        <v>72</v>
      </c>
      <c r="B75" s="26" t="s">
        <v>153</v>
      </c>
      <c r="C75" s="51" t="s">
        <v>154</v>
      </c>
      <c r="D75" s="51" t="s">
        <v>49</v>
      </c>
      <c r="E75" s="32">
        <f t="shared" si="1"/>
        <v>5634</v>
      </c>
      <c r="F75" s="33">
        <v>14083</v>
      </c>
    </row>
    <row r="76" spans="1:6" x14ac:dyDescent="0.25">
      <c r="A76" s="18">
        <v>73</v>
      </c>
      <c r="B76" s="19" t="s">
        <v>155</v>
      </c>
      <c r="C76" s="50" t="s">
        <v>156</v>
      </c>
      <c r="D76" s="50" t="s">
        <v>38</v>
      </c>
      <c r="E76" s="30">
        <f t="shared" si="1"/>
        <v>3479</v>
      </c>
      <c r="F76" s="31">
        <v>8697</v>
      </c>
    </row>
    <row r="77" spans="1:6" x14ac:dyDescent="0.25">
      <c r="A77" s="23">
        <v>74</v>
      </c>
      <c r="B77" s="8" t="s">
        <v>155</v>
      </c>
      <c r="C77" s="29" t="s">
        <v>156</v>
      </c>
      <c r="D77" s="29" t="s">
        <v>39</v>
      </c>
      <c r="E77" s="6">
        <f t="shared" si="1"/>
        <v>8490</v>
      </c>
      <c r="F77" s="35">
        <v>21225</v>
      </c>
    </row>
    <row r="78" spans="1:6" ht="15.75" thickBot="1" x14ac:dyDescent="0.3">
      <c r="A78" s="25">
        <v>75</v>
      </c>
      <c r="B78" s="26" t="s">
        <v>155</v>
      </c>
      <c r="C78" s="51" t="s">
        <v>156</v>
      </c>
      <c r="D78" s="51" t="s">
        <v>42</v>
      </c>
      <c r="E78" s="32">
        <f t="shared" si="1"/>
        <v>1256</v>
      </c>
      <c r="F78" s="33">
        <v>3139</v>
      </c>
    </row>
    <row r="79" spans="1:6" x14ac:dyDescent="0.25">
      <c r="A79" s="18">
        <v>76</v>
      </c>
      <c r="B79" s="19" t="s">
        <v>157</v>
      </c>
      <c r="C79" s="50" t="s">
        <v>158</v>
      </c>
      <c r="D79" s="50" t="s">
        <v>52</v>
      </c>
      <c r="E79" s="30">
        <f t="shared" ref="E79:E141" si="2">ROUNDUP((F79*0.4),0)</f>
        <v>893</v>
      </c>
      <c r="F79" s="31">
        <v>2232</v>
      </c>
    </row>
    <row r="80" spans="1:6" x14ac:dyDescent="0.25">
      <c r="A80" s="23">
        <v>77</v>
      </c>
      <c r="B80" s="8" t="s">
        <v>157</v>
      </c>
      <c r="C80" s="29" t="s">
        <v>158</v>
      </c>
      <c r="D80" s="29" t="s">
        <v>49</v>
      </c>
      <c r="E80" s="6">
        <f t="shared" si="2"/>
        <v>1135</v>
      </c>
      <c r="F80" s="35">
        <v>2836</v>
      </c>
    </row>
    <row r="81" spans="1:6" ht="15.75" thickBot="1" x14ac:dyDescent="0.3">
      <c r="A81" s="25">
        <v>78</v>
      </c>
      <c r="B81" s="26" t="s">
        <v>157</v>
      </c>
      <c r="C81" s="51" t="s">
        <v>158</v>
      </c>
      <c r="D81" s="51" t="s">
        <v>42</v>
      </c>
      <c r="E81" s="32">
        <f t="shared" si="2"/>
        <v>720</v>
      </c>
      <c r="F81" s="33">
        <v>1800</v>
      </c>
    </row>
    <row r="82" spans="1:6" x14ac:dyDescent="0.25">
      <c r="A82" s="18">
        <v>79</v>
      </c>
      <c r="B82" s="19" t="s">
        <v>159</v>
      </c>
      <c r="C82" s="50" t="s">
        <v>160</v>
      </c>
      <c r="D82" s="50" t="s">
        <v>39</v>
      </c>
      <c r="E82" s="30">
        <f t="shared" si="2"/>
        <v>2592</v>
      </c>
      <c r="F82" s="31">
        <v>6480</v>
      </c>
    </row>
    <row r="83" spans="1:6" x14ac:dyDescent="0.25">
      <c r="A83" s="23">
        <v>80</v>
      </c>
      <c r="B83" s="8" t="s">
        <v>159</v>
      </c>
      <c r="C83" s="29" t="s">
        <v>160</v>
      </c>
      <c r="D83" s="29" t="s">
        <v>38</v>
      </c>
      <c r="E83" s="6">
        <f t="shared" si="2"/>
        <v>1072</v>
      </c>
      <c r="F83" s="35">
        <v>2678</v>
      </c>
    </row>
    <row r="84" spans="1:6" ht="15.75" thickBot="1" x14ac:dyDescent="0.3">
      <c r="A84" s="25">
        <v>81</v>
      </c>
      <c r="B84" s="26" t="s">
        <v>159</v>
      </c>
      <c r="C84" s="51" t="s">
        <v>160</v>
      </c>
      <c r="D84" s="51" t="s">
        <v>42</v>
      </c>
      <c r="E84" s="32">
        <f t="shared" si="2"/>
        <v>294</v>
      </c>
      <c r="F84" s="33">
        <v>734</v>
      </c>
    </row>
    <row r="85" spans="1:6" x14ac:dyDescent="0.25">
      <c r="A85" s="18">
        <v>82</v>
      </c>
      <c r="B85" s="19" t="s">
        <v>161</v>
      </c>
      <c r="C85" s="50" t="s">
        <v>162</v>
      </c>
      <c r="D85" s="50" t="s">
        <v>38</v>
      </c>
      <c r="E85" s="30">
        <f t="shared" si="2"/>
        <v>1556</v>
      </c>
      <c r="F85" s="31">
        <v>3888</v>
      </c>
    </row>
    <row r="86" spans="1:6" x14ac:dyDescent="0.25">
      <c r="A86" s="23">
        <v>83</v>
      </c>
      <c r="B86" s="8" t="s">
        <v>161</v>
      </c>
      <c r="C86" s="29" t="s">
        <v>162</v>
      </c>
      <c r="D86" s="29" t="s">
        <v>39</v>
      </c>
      <c r="E86" s="6">
        <f t="shared" si="2"/>
        <v>1192</v>
      </c>
      <c r="F86" s="35">
        <v>2980</v>
      </c>
    </row>
    <row r="87" spans="1:6" x14ac:dyDescent="0.25">
      <c r="A87" s="23">
        <v>84</v>
      </c>
      <c r="B87" s="8" t="s">
        <v>161</v>
      </c>
      <c r="C87" s="29" t="s">
        <v>162</v>
      </c>
      <c r="D87" s="29" t="s">
        <v>42</v>
      </c>
      <c r="E87" s="6">
        <f t="shared" si="2"/>
        <v>870</v>
      </c>
      <c r="F87" s="35">
        <v>2174</v>
      </c>
    </row>
    <row r="88" spans="1:6" x14ac:dyDescent="0.25">
      <c r="A88" s="23">
        <v>85</v>
      </c>
      <c r="B88" s="8" t="s">
        <v>161</v>
      </c>
      <c r="C88" s="29" t="s">
        <v>162</v>
      </c>
      <c r="D88" s="29" t="s">
        <v>48</v>
      </c>
      <c r="E88" s="6">
        <f t="shared" si="2"/>
        <v>1192</v>
      </c>
      <c r="F88" s="35">
        <v>2980</v>
      </c>
    </row>
    <row r="89" spans="1:6" ht="15.75" thickBot="1" x14ac:dyDescent="0.3">
      <c r="A89" s="25">
        <v>86</v>
      </c>
      <c r="B89" s="26" t="s">
        <v>161</v>
      </c>
      <c r="C89" s="51" t="s">
        <v>162</v>
      </c>
      <c r="D89" s="51" t="s">
        <v>64</v>
      </c>
      <c r="E89" s="32">
        <f t="shared" si="2"/>
        <v>1192</v>
      </c>
      <c r="F89" s="33">
        <v>2980</v>
      </c>
    </row>
    <row r="90" spans="1:6" x14ac:dyDescent="0.25">
      <c r="A90" s="18">
        <v>87</v>
      </c>
      <c r="B90" s="19" t="s">
        <v>163</v>
      </c>
      <c r="C90" s="50" t="s">
        <v>164</v>
      </c>
      <c r="D90" s="50" t="s">
        <v>42</v>
      </c>
      <c r="E90" s="30">
        <f t="shared" si="2"/>
        <v>3744</v>
      </c>
      <c r="F90" s="31">
        <v>9360</v>
      </c>
    </row>
    <row r="91" spans="1:6" x14ac:dyDescent="0.25">
      <c r="A91" s="23">
        <v>88</v>
      </c>
      <c r="B91" s="8" t="s">
        <v>163</v>
      </c>
      <c r="C91" s="29" t="s">
        <v>164</v>
      </c>
      <c r="D91" s="29" t="s">
        <v>46</v>
      </c>
      <c r="E91" s="6">
        <f t="shared" si="2"/>
        <v>144</v>
      </c>
      <c r="F91" s="35">
        <v>360</v>
      </c>
    </row>
    <row r="92" spans="1:6" x14ac:dyDescent="0.25">
      <c r="A92" s="23">
        <v>89</v>
      </c>
      <c r="B92" s="8" t="s">
        <v>163</v>
      </c>
      <c r="C92" s="29" t="s">
        <v>164</v>
      </c>
      <c r="D92" s="29" t="s">
        <v>45</v>
      </c>
      <c r="E92" s="6">
        <f t="shared" si="2"/>
        <v>12</v>
      </c>
      <c r="F92" s="35">
        <v>28</v>
      </c>
    </row>
    <row r="93" spans="1:6" x14ac:dyDescent="0.25">
      <c r="A93" s="23">
        <v>90</v>
      </c>
      <c r="B93" s="8" t="s">
        <v>163</v>
      </c>
      <c r="C93" s="29" t="s">
        <v>164</v>
      </c>
      <c r="D93" s="29" t="s">
        <v>38</v>
      </c>
      <c r="E93" s="6">
        <f t="shared" si="2"/>
        <v>4706</v>
      </c>
      <c r="F93" s="35">
        <v>11764</v>
      </c>
    </row>
    <row r="94" spans="1:6" x14ac:dyDescent="0.25">
      <c r="A94" s="23">
        <v>91</v>
      </c>
      <c r="B94" s="8" t="s">
        <v>163</v>
      </c>
      <c r="C94" s="29" t="s">
        <v>164</v>
      </c>
      <c r="D94" s="29" t="s">
        <v>39</v>
      </c>
      <c r="E94" s="6">
        <f t="shared" si="2"/>
        <v>6901</v>
      </c>
      <c r="F94" s="35">
        <v>17251</v>
      </c>
    </row>
    <row r="95" spans="1:6" x14ac:dyDescent="0.25">
      <c r="A95" s="23">
        <v>92</v>
      </c>
      <c r="B95" s="8" t="s">
        <v>163</v>
      </c>
      <c r="C95" s="29" t="s">
        <v>164</v>
      </c>
      <c r="D95" s="29" t="s">
        <v>40</v>
      </c>
      <c r="E95" s="6">
        <f t="shared" si="2"/>
        <v>208</v>
      </c>
      <c r="F95" s="35">
        <v>518</v>
      </c>
    </row>
    <row r="96" spans="1:6" x14ac:dyDescent="0.25">
      <c r="A96" s="23">
        <v>93</v>
      </c>
      <c r="B96" s="8" t="s">
        <v>163</v>
      </c>
      <c r="C96" s="29" t="s">
        <v>164</v>
      </c>
      <c r="D96" s="29" t="s">
        <v>47</v>
      </c>
      <c r="E96" s="6">
        <f t="shared" si="2"/>
        <v>23</v>
      </c>
      <c r="F96" s="35">
        <v>57</v>
      </c>
    </row>
    <row r="97" spans="1:6" x14ac:dyDescent="0.25">
      <c r="A97" s="23">
        <v>94</v>
      </c>
      <c r="B97" s="8" t="s">
        <v>163</v>
      </c>
      <c r="C97" s="29" t="s">
        <v>164</v>
      </c>
      <c r="D97" s="29" t="s">
        <v>41</v>
      </c>
      <c r="E97" s="6">
        <f t="shared" si="2"/>
        <v>340</v>
      </c>
      <c r="F97" s="35">
        <v>849</v>
      </c>
    </row>
    <row r="98" spans="1:6" x14ac:dyDescent="0.25">
      <c r="A98" s="23">
        <v>95</v>
      </c>
      <c r="B98" s="8" t="s">
        <v>163</v>
      </c>
      <c r="C98" s="29" t="s">
        <v>164</v>
      </c>
      <c r="D98" s="29" t="s">
        <v>48</v>
      </c>
      <c r="E98" s="6">
        <f t="shared" si="2"/>
        <v>236</v>
      </c>
      <c r="F98" s="35">
        <v>590</v>
      </c>
    </row>
    <row r="99" spans="1:6" ht="15.75" thickBot="1" x14ac:dyDescent="0.3">
      <c r="A99" s="25">
        <v>96</v>
      </c>
      <c r="B99" s="26" t="s">
        <v>163</v>
      </c>
      <c r="C99" s="51" t="s">
        <v>164</v>
      </c>
      <c r="D99" s="51" t="s">
        <v>52</v>
      </c>
      <c r="E99" s="32">
        <f t="shared" si="2"/>
        <v>2638</v>
      </c>
      <c r="F99" s="33">
        <v>6595</v>
      </c>
    </row>
    <row r="100" spans="1:6" x14ac:dyDescent="0.25">
      <c r="A100" s="18">
        <v>97</v>
      </c>
      <c r="B100" s="19" t="s">
        <v>165</v>
      </c>
      <c r="C100" s="50" t="s">
        <v>166</v>
      </c>
      <c r="D100" s="50" t="s">
        <v>39</v>
      </c>
      <c r="E100" s="30">
        <f t="shared" si="2"/>
        <v>1406</v>
      </c>
      <c r="F100" s="31">
        <v>3513</v>
      </c>
    </row>
    <row r="101" spans="1:6" x14ac:dyDescent="0.25">
      <c r="A101" s="23">
        <v>98</v>
      </c>
      <c r="B101" s="8" t="s">
        <v>165</v>
      </c>
      <c r="C101" s="29" t="s">
        <v>166</v>
      </c>
      <c r="D101" s="29" t="s">
        <v>38</v>
      </c>
      <c r="E101" s="6">
        <f t="shared" si="2"/>
        <v>1152</v>
      </c>
      <c r="F101" s="35">
        <v>2880</v>
      </c>
    </row>
    <row r="102" spans="1:6" ht="15.75" thickBot="1" x14ac:dyDescent="0.3">
      <c r="A102" s="25">
        <v>99</v>
      </c>
      <c r="B102" s="26" t="s">
        <v>165</v>
      </c>
      <c r="C102" s="51" t="s">
        <v>166</v>
      </c>
      <c r="D102" s="51" t="s">
        <v>64</v>
      </c>
      <c r="E102" s="32">
        <f t="shared" si="2"/>
        <v>306</v>
      </c>
      <c r="F102" s="33">
        <v>763</v>
      </c>
    </row>
    <row r="103" spans="1:6" x14ac:dyDescent="0.25">
      <c r="A103" s="18">
        <v>100</v>
      </c>
      <c r="B103" s="19" t="s">
        <v>167</v>
      </c>
      <c r="C103" s="50" t="s">
        <v>168</v>
      </c>
      <c r="D103" s="50" t="s">
        <v>42</v>
      </c>
      <c r="E103" s="30">
        <f t="shared" si="2"/>
        <v>599</v>
      </c>
      <c r="F103" s="31">
        <v>1497</v>
      </c>
    </row>
    <row r="104" spans="1:6" x14ac:dyDescent="0.25">
      <c r="A104" s="23">
        <v>101</v>
      </c>
      <c r="B104" s="8" t="s">
        <v>167</v>
      </c>
      <c r="C104" s="29" t="s">
        <v>168</v>
      </c>
      <c r="D104" s="29" t="s">
        <v>38</v>
      </c>
      <c r="E104" s="6">
        <f t="shared" si="2"/>
        <v>2131</v>
      </c>
      <c r="F104" s="35">
        <v>5327</v>
      </c>
    </row>
    <row r="105" spans="1:6" x14ac:dyDescent="0.25">
      <c r="A105" s="23">
        <v>102</v>
      </c>
      <c r="B105" s="8" t="s">
        <v>167</v>
      </c>
      <c r="C105" s="29" t="s">
        <v>168</v>
      </c>
      <c r="D105" s="29" t="s">
        <v>40</v>
      </c>
      <c r="E105" s="6">
        <f t="shared" si="2"/>
        <v>138</v>
      </c>
      <c r="F105" s="35">
        <v>345</v>
      </c>
    </row>
    <row r="106" spans="1:6" x14ac:dyDescent="0.25">
      <c r="A106" s="23">
        <v>103</v>
      </c>
      <c r="B106" s="8" t="s">
        <v>167</v>
      </c>
      <c r="C106" s="29" t="s">
        <v>168</v>
      </c>
      <c r="D106" s="29" t="s">
        <v>41</v>
      </c>
      <c r="E106" s="6">
        <f t="shared" si="2"/>
        <v>599</v>
      </c>
      <c r="F106" s="35">
        <v>1497</v>
      </c>
    </row>
    <row r="107" spans="1:6" x14ac:dyDescent="0.25">
      <c r="A107" s="23">
        <v>104</v>
      </c>
      <c r="B107" s="8" t="s">
        <v>167</v>
      </c>
      <c r="C107" s="29" t="s">
        <v>168</v>
      </c>
      <c r="D107" s="29" t="s">
        <v>65</v>
      </c>
      <c r="E107" s="6">
        <f t="shared" si="2"/>
        <v>6</v>
      </c>
      <c r="F107" s="35">
        <v>14</v>
      </c>
    </row>
    <row r="108" spans="1:6" x14ac:dyDescent="0.25">
      <c r="A108" s="23">
        <v>105</v>
      </c>
      <c r="B108" s="8" t="s">
        <v>167</v>
      </c>
      <c r="C108" s="29" t="s">
        <v>168</v>
      </c>
      <c r="D108" s="29" t="s">
        <v>52</v>
      </c>
      <c r="E108" s="6">
        <f t="shared" si="2"/>
        <v>432</v>
      </c>
      <c r="F108" s="35">
        <v>1080</v>
      </c>
    </row>
    <row r="109" spans="1:6" x14ac:dyDescent="0.25">
      <c r="A109" s="23">
        <v>106</v>
      </c>
      <c r="B109" s="8" t="s">
        <v>167</v>
      </c>
      <c r="C109" s="29" t="s">
        <v>168</v>
      </c>
      <c r="D109" s="29" t="s">
        <v>39</v>
      </c>
      <c r="E109" s="6">
        <f t="shared" si="2"/>
        <v>812</v>
      </c>
      <c r="F109" s="35">
        <v>2030</v>
      </c>
    </row>
    <row r="110" spans="1:6" x14ac:dyDescent="0.25">
      <c r="A110" s="23">
        <v>107</v>
      </c>
      <c r="B110" s="8" t="s">
        <v>167</v>
      </c>
      <c r="C110" s="29" t="s">
        <v>168</v>
      </c>
      <c r="D110" s="29" t="s">
        <v>47</v>
      </c>
      <c r="E110" s="6">
        <f t="shared" si="2"/>
        <v>6</v>
      </c>
      <c r="F110" s="35">
        <v>14</v>
      </c>
    </row>
    <row r="111" spans="1:6" ht="15.75" thickBot="1" x14ac:dyDescent="0.3">
      <c r="A111" s="25">
        <v>108</v>
      </c>
      <c r="B111" s="26" t="s">
        <v>167</v>
      </c>
      <c r="C111" s="51" t="s">
        <v>168</v>
      </c>
      <c r="D111" s="51" t="s">
        <v>48</v>
      </c>
      <c r="E111" s="32">
        <f t="shared" si="2"/>
        <v>363</v>
      </c>
      <c r="F111" s="33">
        <v>907</v>
      </c>
    </row>
    <row r="112" spans="1:6" x14ac:dyDescent="0.25">
      <c r="A112" s="18">
        <v>109</v>
      </c>
      <c r="B112" s="19" t="s">
        <v>169</v>
      </c>
      <c r="C112" s="50" t="s">
        <v>170</v>
      </c>
      <c r="D112" s="50" t="s">
        <v>38</v>
      </c>
      <c r="E112" s="30">
        <f t="shared" si="2"/>
        <v>5518</v>
      </c>
      <c r="F112" s="31">
        <v>13795</v>
      </c>
    </row>
    <row r="113" spans="1:6" x14ac:dyDescent="0.25">
      <c r="A113" s="23">
        <v>110</v>
      </c>
      <c r="B113" s="8" t="s">
        <v>169</v>
      </c>
      <c r="C113" s="29" t="s">
        <v>170</v>
      </c>
      <c r="D113" s="29" t="s">
        <v>39</v>
      </c>
      <c r="E113" s="6">
        <f t="shared" si="2"/>
        <v>1659</v>
      </c>
      <c r="F113" s="35">
        <v>4147</v>
      </c>
    </row>
    <row r="114" spans="1:6" ht="15.75" thickBot="1" x14ac:dyDescent="0.3">
      <c r="A114" s="25">
        <v>111</v>
      </c>
      <c r="B114" s="26" t="s">
        <v>169</v>
      </c>
      <c r="C114" s="51" t="s">
        <v>170</v>
      </c>
      <c r="D114" s="51" t="s">
        <v>42</v>
      </c>
      <c r="E114" s="32">
        <f t="shared" si="2"/>
        <v>1469</v>
      </c>
      <c r="F114" s="33">
        <v>3672</v>
      </c>
    </row>
    <row r="115" spans="1:6" x14ac:dyDescent="0.25">
      <c r="A115" s="18">
        <v>112</v>
      </c>
      <c r="B115" s="19" t="s">
        <v>171</v>
      </c>
      <c r="C115" s="50" t="s">
        <v>172</v>
      </c>
      <c r="D115" s="50" t="s">
        <v>38</v>
      </c>
      <c r="E115" s="30">
        <f t="shared" si="2"/>
        <v>772</v>
      </c>
      <c r="F115" s="31">
        <v>1929</v>
      </c>
    </row>
    <row r="116" spans="1:6" x14ac:dyDescent="0.25">
      <c r="A116" s="23">
        <v>113</v>
      </c>
      <c r="B116" s="8" t="s">
        <v>171</v>
      </c>
      <c r="C116" s="29" t="s">
        <v>172</v>
      </c>
      <c r="D116" s="29" t="s">
        <v>39</v>
      </c>
      <c r="E116" s="6">
        <f t="shared" si="2"/>
        <v>375</v>
      </c>
      <c r="F116" s="35">
        <v>936</v>
      </c>
    </row>
    <row r="117" spans="1:6" x14ac:dyDescent="0.25">
      <c r="A117" s="23">
        <v>114</v>
      </c>
      <c r="B117" s="8" t="s">
        <v>171</v>
      </c>
      <c r="C117" s="29" t="s">
        <v>172</v>
      </c>
      <c r="D117" s="29" t="s">
        <v>173</v>
      </c>
      <c r="E117" s="6">
        <f t="shared" si="2"/>
        <v>64</v>
      </c>
      <c r="F117" s="35">
        <v>158</v>
      </c>
    </row>
    <row r="118" spans="1:6" ht="15.75" thickBot="1" x14ac:dyDescent="0.3">
      <c r="A118" s="25">
        <v>115</v>
      </c>
      <c r="B118" s="26" t="s">
        <v>171</v>
      </c>
      <c r="C118" s="51" t="s">
        <v>172</v>
      </c>
      <c r="D118" s="51" t="s">
        <v>42</v>
      </c>
      <c r="E118" s="32">
        <f t="shared" si="2"/>
        <v>409</v>
      </c>
      <c r="F118" s="33">
        <v>1022</v>
      </c>
    </row>
    <row r="119" spans="1:6" x14ac:dyDescent="0.25">
      <c r="A119" s="18">
        <v>116</v>
      </c>
      <c r="B119" s="19" t="s">
        <v>174</v>
      </c>
      <c r="C119" s="50" t="s">
        <v>175</v>
      </c>
      <c r="D119" s="50" t="s">
        <v>38</v>
      </c>
      <c r="E119" s="30">
        <f t="shared" si="2"/>
        <v>1187</v>
      </c>
      <c r="F119" s="31">
        <v>2966</v>
      </c>
    </row>
    <row r="120" spans="1:6" x14ac:dyDescent="0.25">
      <c r="A120" s="23">
        <v>117</v>
      </c>
      <c r="B120" s="8" t="s">
        <v>174</v>
      </c>
      <c r="C120" s="29" t="s">
        <v>175</v>
      </c>
      <c r="D120" s="29" t="s">
        <v>176</v>
      </c>
      <c r="E120" s="6">
        <f t="shared" si="2"/>
        <v>703</v>
      </c>
      <c r="F120" s="35">
        <v>1756</v>
      </c>
    </row>
    <row r="121" spans="1:6" ht="15.75" thickBot="1" x14ac:dyDescent="0.3">
      <c r="A121" s="25">
        <v>118</v>
      </c>
      <c r="B121" s="26" t="s">
        <v>174</v>
      </c>
      <c r="C121" s="51" t="s">
        <v>175</v>
      </c>
      <c r="D121" s="51" t="s">
        <v>39</v>
      </c>
      <c r="E121" s="32">
        <f t="shared" si="2"/>
        <v>1262</v>
      </c>
      <c r="F121" s="33">
        <v>3153</v>
      </c>
    </row>
    <row r="122" spans="1:6" x14ac:dyDescent="0.25">
      <c r="A122" s="18">
        <v>119</v>
      </c>
      <c r="B122" s="19" t="s">
        <v>177</v>
      </c>
      <c r="C122" s="50" t="s">
        <v>178</v>
      </c>
      <c r="D122" s="50" t="s">
        <v>38</v>
      </c>
      <c r="E122" s="30">
        <f t="shared" si="2"/>
        <v>755</v>
      </c>
      <c r="F122" s="31">
        <v>1886</v>
      </c>
    </row>
    <row r="123" spans="1:6" x14ac:dyDescent="0.25">
      <c r="A123" s="23">
        <v>120</v>
      </c>
      <c r="B123" s="8" t="s">
        <v>177</v>
      </c>
      <c r="C123" s="29" t="s">
        <v>178</v>
      </c>
      <c r="D123" s="29" t="s">
        <v>39</v>
      </c>
      <c r="E123" s="6">
        <f t="shared" si="2"/>
        <v>1285</v>
      </c>
      <c r="F123" s="35">
        <v>3211</v>
      </c>
    </row>
    <row r="124" spans="1:6" x14ac:dyDescent="0.25">
      <c r="A124" s="23">
        <v>121</v>
      </c>
      <c r="B124" s="8" t="s">
        <v>177</v>
      </c>
      <c r="C124" s="29" t="s">
        <v>178</v>
      </c>
      <c r="D124" s="29" t="s">
        <v>42</v>
      </c>
      <c r="E124" s="6">
        <f t="shared" si="2"/>
        <v>380</v>
      </c>
      <c r="F124" s="35">
        <v>950</v>
      </c>
    </row>
    <row r="125" spans="1:6" ht="15.75" thickBot="1" x14ac:dyDescent="0.3">
      <c r="A125" s="23">
        <v>122</v>
      </c>
      <c r="B125" s="8" t="s">
        <v>177</v>
      </c>
      <c r="C125" s="29" t="s">
        <v>178</v>
      </c>
      <c r="D125" s="29" t="s">
        <v>52</v>
      </c>
      <c r="E125" s="6">
        <f t="shared" si="2"/>
        <v>404</v>
      </c>
      <c r="F125" s="35">
        <v>1008</v>
      </c>
    </row>
    <row r="126" spans="1:6" x14ac:dyDescent="0.25">
      <c r="A126" s="18">
        <v>123</v>
      </c>
      <c r="B126" s="19" t="s">
        <v>179</v>
      </c>
      <c r="C126" s="19" t="s">
        <v>180</v>
      </c>
      <c r="D126" s="19" t="s">
        <v>38</v>
      </c>
      <c r="E126" s="30">
        <f t="shared" si="2"/>
        <v>4533</v>
      </c>
      <c r="F126" s="31">
        <v>11332</v>
      </c>
    </row>
    <row r="127" spans="1:6" x14ac:dyDescent="0.25">
      <c r="A127" s="23">
        <v>124</v>
      </c>
      <c r="B127" s="8" t="s">
        <v>179</v>
      </c>
      <c r="C127" s="8" t="s">
        <v>180</v>
      </c>
      <c r="D127" s="8" t="s">
        <v>39</v>
      </c>
      <c r="E127" s="6">
        <f t="shared" si="2"/>
        <v>21911</v>
      </c>
      <c r="F127" s="35">
        <v>54777</v>
      </c>
    </row>
    <row r="128" spans="1:6" x14ac:dyDescent="0.25">
      <c r="A128" s="23">
        <v>125</v>
      </c>
      <c r="B128" s="8" t="s">
        <v>179</v>
      </c>
      <c r="C128" s="8" t="s">
        <v>180</v>
      </c>
      <c r="D128" s="8" t="s">
        <v>40</v>
      </c>
      <c r="E128" s="6">
        <f t="shared" si="2"/>
        <v>2022</v>
      </c>
      <c r="F128" s="35">
        <v>5054</v>
      </c>
    </row>
    <row r="129" spans="1:6" x14ac:dyDescent="0.25">
      <c r="A129" s="23">
        <v>126</v>
      </c>
      <c r="B129" s="8" t="s">
        <v>179</v>
      </c>
      <c r="C129" s="8" t="s">
        <v>180</v>
      </c>
      <c r="D129" s="8" t="s">
        <v>47</v>
      </c>
      <c r="E129" s="6">
        <f t="shared" si="2"/>
        <v>202</v>
      </c>
      <c r="F129" s="35">
        <v>504</v>
      </c>
    </row>
    <row r="130" spans="1:6" x14ac:dyDescent="0.25">
      <c r="A130" s="23">
        <v>127</v>
      </c>
      <c r="B130" s="8" t="s">
        <v>179</v>
      </c>
      <c r="C130" s="8" t="s">
        <v>180</v>
      </c>
      <c r="D130" s="8" t="s">
        <v>41</v>
      </c>
      <c r="E130" s="6">
        <f t="shared" si="2"/>
        <v>12096</v>
      </c>
      <c r="F130" s="35">
        <v>30240</v>
      </c>
    </row>
    <row r="131" spans="1:6" x14ac:dyDescent="0.25">
      <c r="A131" s="23">
        <v>128</v>
      </c>
      <c r="B131" s="8" t="s">
        <v>179</v>
      </c>
      <c r="C131" s="8" t="s">
        <v>180</v>
      </c>
      <c r="D131" s="8" t="s">
        <v>48</v>
      </c>
      <c r="E131" s="6">
        <f t="shared" si="2"/>
        <v>2022</v>
      </c>
      <c r="F131" s="35">
        <v>5054</v>
      </c>
    </row>
    <row r="132" spans="1:6" x14ac:dyDescent="0.25">
      <c r="A132" s="23">
        <v>129</v>
      </c>
      <c r="B132" s="8" t="s">
        <v>179</v>
      </c>
      <c r="C132" s="8" t="s">
        <v>180</v>
      </c>
      <c r="D132" s="8" t="s">
        <v>64</v>
      </c>
      <c r="E132" s="6">
        <f t="shared" si="2"/>
        <v>202</v>
      </c>
      <c r="F132" s="35">
        <v>504</v>
      </c>
    </row>
    <row r="133" spans="1:6" x14ac:dyDescent="0.25">
      <c r="A133" s="23">
        <v>130</v>
      </c>
      <c r="B133" s="8" t="s">
        <v>179</v>
      </c>
      <c r="C133" s="8" t="s">
        <v>180</v>
      </c>
      <c r="D133" s="8" t="s">
        <v>65</v>
      </c>
      <c r="E133" s="6">
        <f t="shared" si="2"/>
        <v>167</v>
      </c>
      <c r="F133" s="35">
        <v>417</v>
      </c>
    </row>
    <row r="134" spans="1:6" x14ac:dyDescent="0.25">
      <c r="A134" s="23">
        <v>131</v>
      </c>
      <c r="B134" s="8" t="s">
        <v>179</v>
      </c>
      <c r="C134" s="8" t="s">
        <v>180</v>
      </c>
      <c r="D134" s="8" t="s">
        <v>52</v>
      </c>
      <c r="E134" s="6">
        <f t="shared" si="2"/>
        <v>7569</v>
      </c>
      <c r="F134" s="35">
        <v>18921</v>
      </c>
    </row>
    <row r="135" spans="1:6" x14ac:dyDescent="0.25">
      <c r="A135" s="23">
        <v>132</v>
      </c>
      <c r="B135" s="8" t="s">
        <v>179</v>
      </c>
      <c r="C135" s="8" t="s">
        <v>180</v>
      </c>
      <c r="D135" s="8" t="s">
        <v>49</v>
      </c>
      <c r="E135" s="6">
        <f t="shared" si="2"/>
        <v>2195</v>
      </c>
      <c r="F135" s="35">
        <v>5486</v>
      </c>
    </row>
    <row r="136" spans="1:6" x14ac:dyDescent="0.25">
      <c r="A136" s="23">
        <v>133</v>
      </c>
      <c r="B136" s="8" t="s">
        <v>179</v>
      </c>
      <c r="C136" s="8" t="s">
        <v>180</v>
      </c>
      <c r="D136" s="8" t="s">
        <v>181</v>
      </c>
      <c r="E136" s="6">
        <f t="shared" si="2"/>
        <v>12</v>
      </c>
      <c r="F136" s="35">
        <v>28</v>
      </c>
    </row>
    <row r="137" spans="1:6" x14ac:dyDescent="0.25">
      <c r="A137" s="23">
        <v>134</v>
      </c>
      <c r="B137" s="8" t="s">
        <v>179</v>
      </c>
      <c r="C137" s="8" t="s">
        <v>180</v>
      </c>
      <c r="D137" s="8" t="s">
        <v>45</v>
      </c>
      <c r="E137" s="6">
        <f t="shared" si="2"/>
        <v>35</v>
      </c>
      <c r="F137" s="35">
        <v>86</v>
      </c>
    </row>
    <row r="138" spans="1:6" x14ac:dyDescent="0.25">
      <c r="A138" s="23">
        <v>135</v>
      </c>
      <c r="B138" s="8" t="s">
        <v>179</v>
      </c>
      <c r="C138" s="8" t="s">
        <v>180</v>
      </c>
      <c r="D138" s="8" t="s">
        <v>46</v>
      </c>
      <c r="E138" s="6">
        <f t="shared" si="2"/>
        <v>438</v>
      </c>
      <c r="F138" s="35">
        <v>1094</v>
      </c>
    </row>
    <row r="139" spans="1:6" x14ac:dyDescent="0.25">
      <c r="A139" s="23">
        <v>136</v>
      </c>
      <c r="B139" s="8" t="s">
        <v>179</v>
      </c>
      <c r="C139" s="8" t="s">
        <v>180</v>
      </c>
      <c r="D139" s="8" t="s">
        <v>126</v>
      </c>
      <c r="E139" s="6">
        <f t="shared" si="2"/>
        <v>167</v>
      </c>
      <c r="F139" s="35">
        <v>417</v>
      </c>
    </row>
    <row r="140" spans="1:6" x14ac:dyDescent="0.25">
      <c r="A140" s="23">
        <v>137</v>
      </c>
      <c r="B140" s="8" t="s">
        <v>179</v>
      </c>
      <c r="C140" s="8" t="s">
        <v>180</v>
      </c>
      <c r="D140" s="8" t="s">
        <v>182</v>
      </c>
      <c r="E140" s="6">
        <f t="shared" si="2"/>
        <v>438</v>
      </c>
      <c r="F140" s="35">
        <v>1094</v>
      </c>
    </row>
    <row r="141" spans="1:6" ht="15.75" thickBot="1" x14ac:dyDescent="0.3">
      <c r="A141" s="25">
        <v>138</v>
      </c>
      <c r="B141" s="26" t="s">
        <v>179</v>
      </c>
      <c r="C141" s="26" t="s">
        <v>180</v>
      </c>
      <c r="D141" s="26" t="s">
        <v>42</v>
      </c>
      <c r="E141" s="32">
        <f t="shared" si="2"/>
        <v>4533</v>
      </c>
      <c r="F141" s="33">
        <v>11332</v>
      </c>
    </row>
  </sheetData>
  <mergeCells count="3">
    <mergeCell ref="E2:F2"/>
    <mergeCell ref="A1:D1"/>
    <mergeCell ref="E1:F1"/>
  </mergeCells>
  <phoneticPr fontId="11" type="noConversion"/>
  <conditionalFormatting sqref="E4:F141">
    <cfRule type="notContainsText" dxfId="31" priority="1" operator="notContains" text="REGISTRAR CONSUMO REAL PRIMER TRIMESTRE">
      <formula>ISERROR(SEARCH("REGISTRAR CONSUMO REAL PRIMER TRIMESTRE",E4))</formula>
    </cfRule>
    <cfRule type="containsText" dxfId="30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28E68-7F6D-4DC4-9DCD-43B7470455C4}">
  <dimension ref="A1:F48"/>
  <sheetViews>
    <sheetView topLeftCell="A24" workbookViewId="0">
      <selection activeCell="B4" sqref="B4:B48"/>
    </sheetView>
  </sheetViews>
  <sheetFormatPr baseColWidth="10" defaultColWidth="11.42578125" defaultRowHeight="15" x14ac:dyDescent="0.25"/>
  <cols>
    <col min="1" max="1" width="11.42578125" style="8"/>
    <col min="2" max="2" width="28.28515625" style="8" customWidth="1"/>
    <col min="3" max="3" width="63.140625" style="8" bestFit="1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183</v>
      </c>
      <c r="C4" s="19" t="s">
        <v>184</v>
      </c>
      <c r="D4" s="19" t="s">
        <v>42</v>
      </c>
      <c r="E4" s="30">
        <f t="shared" ref="E4:E48" si="0">ROUNDUP((F4*0.4),0)</f>
        <v>81</v>
      </c>
      <c r="F4" s="31">
        <v>201</v>
      </c>
    </row>
    <row r="5" spans="1:6" x14ac:dyDescent="0.25">
      <c r="A5" s="23">
        <v>2</v>
      </c>
      <c r="B5" s="8" t="s">
        <v>183</v>
      </c>
      <c r="C5" s="8" t="s">
        <v>184</v>
      </c>
      <c r="D5" s="8" t="s">
        <v>52</v>
      </c>
      <c r="E5" s="6">
        <f t="shared" si="0"/>
        <v>1181</v>
      </c>
      <c r="F5" s="35">
        <v>2952</v>
      </c>
    </row>
    <row r="6" spans="1:6" ht="15.75" thickBot="1" x14ac:dyDescent="0.3">
      <c r="A6" s="25">
        <v>3</v>
      </c>
      <c r="B6" s="26" t="s">
        <v>183</v>
      </c>
      <c r="C6" s="26" t="s">
        <v>184</v>
      </c>
      <c r="D6" s="26" t="s">
        <v>49</v>
      </c>
      <c r="E6" s="32">
        <f t="shared" si="0"/>
        <v>202</v>
      </c>
      <c r="F6" s="33">
        <v>504</v>
      </c>
    </row>
    <row r="7" spans="1:6" x14ac:dyDescent="0.25">
      <c r="A7" s="18">
        <v>4</v>
      </c>
      <c r="B7" s="19" t="s">
        <v>185</v>
      </c>
      <c r="C7" s="19" t="s">
        <v>186</v>
      </c>
      <c r="D7" s="19" t="s">
        <v>42</v>
      </c>
      <c r="E7" s="30">
        <f t="shared" si="0"/>
        <v>1233</v>
      </c>
      <c r="F7" s="31">
        <v>3081</v>
      </c>
    </row>
    <row r="8" spans="1:6" x14ac:dyDescent="0.25">
      <c r="A8" s="23">
        <v>5</v>
      </c>
      <c r="B8" s="8" t="s">
        <v>185</v>
      </c>
      <c r="C8" s="8" t="s">
        <v>186</v>
      </c>
      <c r="D8" s="8" t="s">
        <v>52</v>
      </c>
      <c r="E8" s="6">
        <f t="shared" si="0"/>
        <v>3191</v>
      </c>
      <c r="F8" s="35">
        <v>7977</v>
      </c>
    </row>
    <row r="9" spans="1:6" ht="15.75" thickBot="1" x14ac:dyDescent="0.3">
      <c r="A9" s="25">
        <v>6</v>
      </c>
      <c r="B9" s="26" t="s">
        <v>185</v>
      </c>
      <c r="C9" s="26" t="s">
        <v>186</v>
      </c>
      <c r="D9" s="26" t="s">
        <v>49</v>
      </c>
      <c r="E9" s="32">
        <f t="shared" si="0"/>
        <v>1993</v>
      </c>
      <c r="F9" s="33">
        <v>4982</v>
      </c>
    </row>
    <row r="10" spans="1:6" x14ac:dyDescent="0.25">
      <c r="A10" s="18">
        <v>7</v>
      </c>
      <c r="B10" s="19" t="s">
        <v>187</v>
      </c>
      <c r="C10" s="19" t="s">
        <v>188</v>
      </c>
      <c r="D10" s="19" t="s">
        <v>189</v>
      </c>
      <c r="E10" s="30">
        <f t="shared" si="0"/>
        <v>1031</v>
      </c>
      <c r="F10" s="31">
        <v>2577</v>
      </c>
    </row>
    <row r="11" spans="1:6" x14ac:dyDescent="0.25">
      <c r="A11" s="23">
        <v>8</v>
      </c>
      <c r="B11" s="8" t="s">
        <v>187</v>
      </c>
      <c r="C11" s="8" t="s">
        <v>188</v>
      </c>
      <c r="D11" s="8" t="s">
        <v>190</v>
      </c>
      <c r="E11" s="6">
        <f t="shared" si="0"/>
        <v>254</v>
      </c>
      <c r="F11" s="35">
        <v>633</v>
      </c>
    </row>
    <row r="12" spans="1:6" ht="15.75" thickBot="1" x14ac:dyDescent="0.3">
      <c r="A12" s="25">
        <v>9</v>
      </c>
      <c r="B12" s="26" t="s">
        <v>187</v>
      </c>
      <c r="C12" s="26" t="s">
        <v>188</v>
      </c>
      <c r="D12" s="26" t="s">
        <v>42</v>
      </c>
      <c r="E12" s="32">
        <f t="shared" si="0"/>
        <v>363</v>
      </c>
      <c r="F12" s="33">
        <v>907</v>
      </c>
    </row>
    <row r="13" spans="1:6" x14ac:dyDescent="0.25">
      <c r="A13" s="18">
        <v>10</v>
      </c>
      <c r="B13" s="19" t="s">
        <v>191</v>
      </c>
      <c r="C13" s="19" t="s">
        <v>192</v>
      </c>
      <c r="D13" s="19" t="s">
        <v>46</v>
      </c>
      <c r="E13" s="30">
        <f t="shared" si="0"/>
        <v>127</v>
      </c>
      <c r="F13" s="31">
        <v>316</v>
      </c>
    </row>
    <row r="14" spans="1:6" x14ac:dyDescent="0.25">
      <c r="A14" s="23">
        <v>11</v>
      </c>
      <c r="B14" s="8" t="s">
        <v>191</v>
      </c>
      <c r="C14" s="8" t="s">
        <v>192</v>
      </c>
      <c r="D14" s="8" t="s">
        <v>42</v>
      </c>
      <c r="E14" s="6">
        <f t="shared" si="0"/>
        <v>1671</v>
      </c>
      <c r="F14" s="35">
        <v>4176</v>
      </c>
    </row>
    <row r="15" spans="1:6" x14ac:dyDescent="0.25">
      <c r="A15" s="23">
        <v>12</v>
      </c>
      <c r="B15" s="8" t="s">
        <v>191</v>
      </c>
      <c r="C15" s="8" t="s">
        <v>192</v>
      </c>
      <c r="D15" s="8" t="s">
        <v>38</v>
      </c>
      <c r="E15" s="6">
        <f t="shared" si="0"/>
        <v>10990</v>
      </c>
      <c r="F15" s="35">
        <v>27475</v>
      </c>
    </row>
    <row r="16" spans="1:6" x14ac:dyDescent="0.25">
      <c r="A16" s="23">
        <v>13</v>
      </c>
      <c r="B16" s="8" t="s">
        <v>191</v>
      </c>
      <c r="C16" s="8" t="s">
        <v>192</v>
      </c>
      <c r="D16" s="8" t="s">
        <v>39</v>
      </c>
      <c r="E16" s="6">
        <f t="shared" si="0"/>
        <v>4683</v>
      </c>
      <c r="F16" s="35">
        <v>11707</v>
      </c>
    </row>
    <row r="17" spans="1:6" x14ac:dyDescent="0.25">
      <c r="A17" s="23">
        <v>14</v>
      </c>
      <c r="B17" s="8" t="s">
        <v>191</v>
      </c>
      <c r="C17" s="8" t="s">
        <v>192</v>
      </c>
      <c r="D17" s="8" t="s">
        <v>52</v>
      </c>
      <c r="E17" s="6">
        <f t="shared" si="0"/>
        <v>3111</v>
      </c>
      <c r="F17" s="35">
        <v>7776</v>
      </c>
    </row>
    <row r="18" spans="1:6" ht="15.75" thickBot="1" x14ac:dyDescent="0.3">
      <c r="A18" s="25">
        <v>15</v>
      </c>
      <c r="B18" s="26" t="s">
        <v>191</v>
      </c>
      <c r="C18" s="26" t="s">
        <v>192</v>
      </c>
      <c r="D18" s="26" t="s">
        <v>49</v>
      </c>
      <c r="E18" s="32">
        <f t="shared" si="0"/>
        <v>92</v>
      </c>
      <c r="F18" s="33">
        <v>230</v>
      </c>
    </row>
    <row r="19" spans="1:6" x14ac:dyDescent="0.25">
      <c r="A19" s="18">
        <v>16</v>
      </c>
      <c r="B19" s="19" t="s">
        <v>193</v>
      </c>
      <c r="C19" s="19" t="s">
        <v>194</v>
      </c>
      <c r="D19" s="19" t="s">
        <v>42</v>
      </c>
      <c r="E19" s="30">
        <f t="shared" si="0"/>
        <v>242</v>
      </c>
      <c r="F19" s="31">
        <v>604</v>
      </c>
    </row>
    <row r="20" spans="1:6" x14ac:dyDescent="0.25">
      <c r="A20" s="23">
        <v>17</v>
      </c>
      <c r="B20" s="8" t="s">
        <v>193</v>
      </c>
      <c r="C20" s="8" t="s">
        <v>194</v>
      </c>
      <c r="D20" s="8" t="s">
        <v>52</v>
      </c>
      <c r="E20" s="6">
        <f t="shared" si="0"/>
        <v>288</v>
      </c>
      <c r="F20" s="35">
        <v>720</v>
      </c>
    </row>
    <row r="21" spans="1:6" ht="15.75" thickBot="1" x14ac:dyDescent="0.3">
      <c r="A21" s="25">
        <v>18</v>
      </c>
      <c r="B21" s="26" t="s">
        <v>193</v>
      </c>
      <c r="C21" s="26" t="s">
        <v>194</v>
      </c>
      <c r="D21" s="26" t="s">
        <v>49</v>
      </c>
      <c r="E21" s="32">
        <f t="shared" si="0"/>
        <v>288</v>
      </c>
      <c r="F21" s="33">
        <v>720</v>
      </c>
    </row>
    <row r="22" spans="1:6" x14ac:dyDescent="0.25">
      <c r="A22" s="18">
        <v>19</v>
      </c>
      <c r="B22" s="19" t="s">
        <v>195</v>
      </c>
      <c r="C22" s="19" t="s">
        <v>196</v>
      </c>
      <c r="D22" s="19" t="s">
        <v>52</v>
      </c>
      <c r="E22" s="30">
        <f t="shared" si="0"/>
        <v>628</v>
      </c>
      <c r="F22" s="31">
        <v>1569</v>
      </c>
    </row>
    <row r="23" spans="1:6" x14ac:dyDescent="0.25">
      <c r="A23" s="23">
        <v>20</v>
      </c>
      <c r="B23" s="8" t="s">
        <v>195</v>
      </c>
      <c r="C23" s="8" t="s">
        <v>196</v>
      </c>
      <c r="D23" s="8" t="s">
        <v>49</v>
      </c>
      <c r="E23" s="6">
        <f t="shared" si="0"/>
        <v>340</v>
      </c>
      <c r="F23" s="35">
        <v>849</v>
      </c>
    </row>
    <row r="24" spans="1:6" ht="15.75" thickBot="1" x14ac:dyDescent="0.3">
      <c r="A24" s="25">
        <v>21</v>
      </c>
      <c r="B24" s="26" t="s">
        <v>195</v>
      </c>
      <c r="C24" s="26" t="s">
        <v>196</v>
      </c>
      <c r="D24" s="26" t="s">
        <v>42</v>
      </c>
      <c r="E24" s="32">
        <f t="shared" si="0"/>
        <v>127</v>
      </c>
      <c r="F24" s="33">
        <v>316</v>
      </c>
    </row>
    <row r="25" spans="1:6" x14ac:dyDescent="0.25">
      <c r="A25" s="18">
        <v>22</v>
      </c>
      <c r="B25" s="19" t="s">
        <v>197</v>
      </c>
      <c r="C25" s="19" t="s">
        <v>198</v>
      </c>
      <c r="D25" s="19" t="s">
        <v>49</v>
      </c>
      <c r="E25" s="30">
        <f t="shared" si="0"/>
        <v>657</v>
      </c>
      <c r="F25" s="31">
        <v>1641</v>
      </c>
    </row>
    <row r="26" spans="1:6" x14ac:dyDescent="0.25">
      <c r="A26" s="23">
        <v>23</v>
      </c>
      <c r="B26" s="8" t="s">
        <v>197</v>
      </c>
      <c r="C26" s="8" t="s">
        <v>198</v>
      </c>
      <c r="D26" s="8" t="s">
        <v>52</v>
      </c>
      <c r="E26" s="6">
        <f t="shared" si="0"/>
        <v>853</v>
      </c>
      <c r="F26" s="35">
        <v>2131</v>
      </c>
    </row>
    <row r="27" spans="1:6" ht="15.75" thickBot="1" x14ac:dyDescent="0.3">
      <c r="A27" s="25">
        <v>24</v>
      </c>
      <c r="B27" s="26" t="s">
        <v>197</v>
      </c>
      <c r="C27" s="26" t="s">
        <v>198</v>
      </c>
      <c r="D27" s="26" t="s">
        <v>42</v>
      </c>
      <c r="E27" s="32">
        <f t="shared" si="0"/>
        <v>490</v>
      </c>
      <c r="F27" s="33">
        <v>1224</v>
      </c>
    </row>
    <row r="28" spans="1:6" x14ac:dyDescent="0.25">
      <c r="A28" s="18">
        <v>25</v>
      </c>
      <c r="B28" s="19" t="s">
        <v>199</v>
      </c>
      <c r="C28" s="19" t="s">
        <v>200</v>
      </c>
      <c r="D28" s="19" t="s">
        <v>42</v>
      </c>
      <c r="E28" s="30">
        <f t="shared" si="0"/>
        <v>386</v>
      </c>
      <c r="F28" s="31">
        <v>964</v>
      </c>
    </row>
    <row r="29" spans="1:6" x14ac:dyDescent="0.25">
      <c r="A29" s="23">
        <v>26</v>
      </c>
      <c r="B29" s="8" t="s">
        <v>199</v>
      </c>
      <c r="C29" s="8" t="s">
        <v>200</v>
      </c>
      <c r="D29" s="8" t="s">
        <v>190</v>
      </c>
      <c r="E29" s="6">
        <f t="shared" si="0"/>
        <v>432</v>
      </c>
      <c r="F29" s="35">
        <v>1080</v>
      </c>
    </row>
    <row r="30" spans="1:6" ht="15.75" thickBot="1" x14ac:dyDescent="0.3">
      <c r="A30" s="25">
        <v>27</v>
      </c>
      <c r="B30" s="26" t="s">
        <v>199</v>
      </c>
      <c r="C30" s="26" t="s">
        <v>200</v>
      </c>
      <c r="D30" s="51" t="s">
        <v>52</v>
      </c>
      <c r="E30" s="32">
        <f t="shared" si="0"/>
        <v>1694</v>
      </c>
      <c r="F30" s="33">
        <v>4233</v>
      </c>
    </row>
    <row r="31" spans="1:6" x14ac:dyDescent="0.25">
      <c r="A31" s="18">
        <v>28</v>
      </c>
      <c r="B31" s="19" t="s">
        <v>201</v>
      </c>
      <c r="C31" s="50" t="s">
        <v>202</v>
      </c>
      <c r="D31" s="50" t="s">
        <v>42</v>
      </c>
      <c r="E31" s="30">
        <f t="shared" si="0"/>
        <v>542</v>
      </c>
      <c r="F31" s="31">
        <v>1353</v>
      </c>
    </row>
    <row r="32" spans="1:6" x14ac:dyDescent="0.25">
      <c r="A32" s="23">
        <v>29</v>
      </c>
      <c r="B32" s="8" t="s">
        <v>201</v>
      </c>
      <c r="C32" s="29" t="s">
        <v>202</v>
      </c>
      <c r="D32" s="29" t="s">
        <v>38</v>
      </c>
      <c r="E32" s="6">
        <f t="shared" si="0"/>
        <v>1336</v>
      </c>
      <c r="F32" s="35">
        <v>3340</v>
      </c>
    </row>
    <row r="33" spans="1:6" ht="15.75" thickBot="1" x14ac:dyDescent="0.3">
      <c r="A33" s="25">
        <v>30</v>
      </c>
      <c r="B33" s="26" t="s">
        <v>201</v>
      </c>
      <c r="C33" s="51" t="s">
        <v>202</v>
      </c>
      <c r="D33" s="51" t="s">
        <v>203</v>
      </c>
      <c r="E33" s="32">
        <f t="shared" si="0"/>
        <v>720</v>
      </c>
      <c r="F33" s="33">
        <v>1800</v>
      </c>
    </row>
    <row r="34" spans="1:6" x14ac:dyDescent="0.25">
      <c r="A34" s="18">
        <v>31</v>
      </c>
      <c r="B34" s="19" t="s">
        <v>204</v>
      </c>
      <c r="C34" s="50" t="s">
        <v>205</v>
      </c>
      <c r="D34" s="50" t="s">
        <v>189</v>
      </c>
      <c r="E34" s="30">
        <f t="shared" si="0"/>
        <v>789</v>
      </c>
      <c r="F34" s="31">
        <v>1972</v>
      </c>
    </row>
    <row r="35" spans="1:6" x14ac:dyDescent="0.25">
      <c r="A35" s="23">
        <v>32</v>
      </c>
      <c r="B35" s="8" t="s">
        <v>204</v>
      </c>
      <c r="C35" s="29" t="s">
        <v>205</v>
      </c>
      <c r="D35" s="29" t="s">
        <v>190</v>
      </c>
      <c r="E35" s="6">
        <f t="shared" si="0"/>
        <v>1198</v>
      </c>
      <c r="F35" s="35">
        <v>2995</v>
      </c>
    </row>
    <row r="36" spans="1:6" ht="15.75" thickBot="1" x14ac:dyDescent="0.3">
      <c r="A36" s="25">
        <v>33</v>
      </c>
      <c r="B36" s="26" t="s">
        <v>204</v>
      </c>
      <c r="C36" s="51" t="s">
        <v>205</v>
      </c>
      <c r="D36" s="51" t="s">
        <v>42</v>
      </c>
      <c r="E36" s="32">
        <f t="shared" si="0"/>
        <v>553</v>
      </c>
      <c r="F36" s="33">
        <v>1382</v>
      </c>
    </row>
    <row r="37" spans="1:6" x14ac:dyDescent="0.25">
      <c r="A37" s="18">
        <v>34</v>
      </c>
      <c r="B37" s="19" t="s">
        <v>206</v>
      </c>
      <c r="C37" s="50" t="s">
        <v>207</v>
      </c>
      <c r="D37" s="50" t="s">
        <v>189</v>
      </c>
      <c r="E37" s="30">
        <f t="shared" si="0"/>
        <v>1152</v>
      </c>
      <c r="F37" s="31">
        <v>2880</v>
      </c>
    </row>
    <row r="38" spans="1:6" x14ac:dyDescent="0.25">
      <c r="A38" s="23">
        <v>35</v>
      </c>
      <c r="B38" s="8" t="s">
        <v>206</v>
      </c>
      <c r="C38" s="29" t="s">
        <v>207</v>
      </c>
      <c r="D38" s="29" t="s">
        <v>190</v>
      </c>
      <c r="E38" s="6">
        <f t="shared" si="0"/>
        <v>380</v>
      </c>
      <c r="F38" s="35">
        <v>950</v>
      </c>
    </row>
    <row r="39" spans="1:6" ht="15.75" thickBot="1" x14ac:dyDescent="0.3">
      <c r="A39" s="25">
        <v>36</v>
      </c>
      <c r="B39" s="26" t="s">
        <v>206</v>
      </c>
      <c r="C39" s="51" t="s">
        <v>207</v>
      </c>
      <c r="D39" s="51" t="s">
        <v>42</v>
      </c>
      <c r="E39" s="32">
        <f t="shared" si="0"/>
        <v>1705</v>
      </c>
      <c r="F39" s="33">
        <v>4262</v>
      </c>
    </row>
    <row r="40" spans="1:6" x14ac:dyDescent="0.25">
      <c r="A40" s="18">
        <v>37</v>
      </c>
      <c r="B40" s="19" t="s">
        <v>208</v>
      </c>
      <c r="C40" s="50" t="s">
        <v>209</v>
      </c>
      <c r="D40" s="50" t="s">
        <v>45</v>
      </c>
      <c r="E40" s="30">
        <f t="shared" si="0"/>
        <v>6</v>
      </c>
      <c r="F40" s="31">
        <v>14</v>
      </c>
    </row>
    <row r="41" spans="1:6" x14ac:dyDescent="0.25">
      <c r="A41" s="23">
        <v>38</v>
      </c>
      <c r="B41" s="8" t="s">
        <v>208</v>
      </c>
      <c r="C41" s="29" t="s">
        <v>209</v>
      </c>
      <c r="D41" s="29" t="s">
        <v>46</v>
      </c>
      <c r="E41" s="6">
        <f t="shared" si="0"/>
        <v>52</v>
      </c>
      <c r="F41" s="35">
        <v>129</v>
      </c>
    </row>
    <row r="42" spans="1:6" x14ac:dyDescent="0.25">
      <c r="A42" s="23">
        <v>39</v>
      </c>
      <c r="B42" s="8" t="s">
        <v>208</v>
      </c>
      <c r="C42" s="29" t="s">
        <v>209</v>
      </c>
      <c r="D42" s="29" t="s">
        <v>38</v>
      </c>
      <c r="E42" s="6">
        <f t="shared" si="0"/>
        <v>858</v>
      </c>
      <c r="F42" s="35">
        <v>2145</v>
      </c>
    </row>
    <row r="43" spans="1:6" x14ac:dyDescent="0.25">
      <c r="A43" s="23">
        <v>40</v>
      </c>
      <c r="B43" s="8" t="s">
        <v>208</v>
      </c>
      <c r="C43" s="29" t="s">
        <v>209</v>
      </c>
      <c r="D43" s="29" t="s">
        <v>39</v>
      </c>
      <c r="E43" s="6">
        <f t="shared" si="0"/>
        <v>478</v>
      </c>
      <c r="F43" s="35">
        <v>1195</v>
      </c>
    </row>
    <row r="44" spans="1:6" x14ac:dyDescent="0.25">
      <c r="A44" s="23">
        <v>41</v>
      </c>
      <c r="B44" s="8" t="s">
        <v>208</v>
      </c>
      <c r="C44" s="29" t="s">
        <v>209</v>
      </c>
      <c r="D44" s="29" t="s">
        <v>48</v>
      </c>
      <c r="E44" s="6">
        <f t="shared" si="0"/>
        <v>478</v>
      </c>
      <c r="F44" s="35">
        <v>1195</v>
      </c>
    </row>
    <row r="45" spans="1:6" x14ac:dyDescent="0.25">
      <c r="A45" s="23">
        <v>42</v>
      </c>
      <c r="B45" s="8" t="s">
        <v>208</v>
      </c>
      <c r="C45" s="29" t="s">
        <v>209</v>
      </c>
      <c r="D45" s="29" t="s">
        <v>64</v>
      </c>
      <c r="E45" s="6">
        <f t="shared" si="0"/>
        <v>478</v>
      </c>
      <c r="F45" s="35">
        <v>1195</v>
      </c>
    </row>
    <row r="46" spans="1:6" x14ac:dyDescent="0.25">
      <c r="A46" s="23">
        <v>43</v>
      </c>
      <c r="B46" s="8" t="s">
        <v>208</v>
      </c>
      <c r="C46" s="29" t="s">
        <v>209</v>
      </c>
      <c r="D46" s="29" t="s">
        <v>52</v>
      </c>
      <c r="E46" s="6">
        <f t="shared" si="0"/>
        <v>1256</v>
      </c>
      <c r="F46" s="35">
        <v>3139</v>
      </c>
    </row>
    <row r="47" spans="1:6" x14ac:dyDescent="0.25">
      <c r="A47" s="23">
        <v>44</v>
      </c>
      <c r="B47" s="8" t="s">
        <v>208</v>
      </c>
      <c r="C47" s="29" t="s">
        <v>209</v>
      </c>
      <c r="D47" s="29" t="s">
        <v>49</v>
      </c>
      <c r="E47" s="6">
        <f t="shared" si="0"/>
        <v>478</v>
      </c>
      <c r="F47" s="35">
        <v>1195</v>
      </c>
    </row>
    <row r="48" spans="1:6" ht="15.75" thickBot="1" x14ac:dyDescent="0.3">
      <c r="A48" s="25">
        <v>45</v>
      </c>
      <c r="B48" s="26" t="s">
        <v>208</v>
      </c>
      <c r="C48" s="51" t="s">
        <v>209</v>
      </c>
      <c r="D48" s="51" t="s">
        <v>42</v>
      </c>
      <c r="E48" s="32">
        <f t="shared" si="0"/>
        <v>692</v>
      </c>
      <c r="F48" s="33">
        <v>1728</v>
      </c>
    </row>
  </sheetData>
  <mergeCells count="3">
    <mergeCell ref="E1:F1"/>
    <mergeCell ref="E2:F2"/>
    <mergeCell ref="A1:D1"/>
  </mergeCells>
  <phoneticPr fontId="11" type="noConversion"/>
  <conditionalFormatting sqref="E4:F48">
    <cfRule type="notContainsText" dxfId="29" priority="1" operator="notContains" text="REGISTRAR CONSUMO REAL PRIMER TRIMESTRE">
      <formula>ISERROR(SEARCH("REGISTRAR CONSUMO REAL PRIMER TRIMESTRE",E4))</formula>
    </cfRule>
    <cfRule type="containsText" dxfId="28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36F3F-EE22-47EA-B22A-C17C87E69645}">
  <dimension ref="A1:F21"/>
  <sheetViews>
    <sheetView workbookViewId="0">
      <selection activeCell="B4" sqref="B4:B21"/>
    </sheetView>
  </sheetViews>
  <sheetFormatPr baseColWidth="10" defaultColWidth="11.42578125" defaultRowHeight="15" x14ac:dyDescent="0.25"/>
  <cols>
    <col min="1" max="1" width="11.42578125" style="8"/>
    <col min="2" max="2" width="28.7109375" style="8" customWidth="1"/>
    <col min="3" max="3" width="52.7109375" style="8" customWidth="1"/>
    <col min="4" max="4" width="99.7109375" style="8" bestFit="1" customWidth="1"/>
    <col min="5" max="5" width="21.5703125" style="8" customWidth="1"/>
    <col min="6" max="6" width="18.5703125" style="8" customWidth="1"/>
    <col min="7" max="16384" width="11.42578125" style="8"/>
  </cols>
  <sheetData>
    <row r="1" spans="1:6" x14ac:dyDescent="0.25">
      <c r="A1" s="65" t="s">
        <v>27</v>
      </c>
      <c r="B1" s="65"/>
      <c r="C1" s="65"/>
      <c r="D1" s="65"/>
      <c r="E1" s="65" t="s">
        <v>28</v>
      </c>
      <c r="F1" s="65"/>
    </row>
    <row r="2" spans="1:6" x14ac:dyDescent="0.25">
      <c r="A2" s="13"/>
      <c r="B2" s="15"/>
      <c r="C2" s="15"/>
      <c r="D2" s="15"/>
      <c r="E2" s="66" t="s">
        <v>53</v>
      </c>
      <c r="F2" s="66"/>
    </row>
    <row r="3" spans="1:6" ht="15.75" thickBot="1" x14ac:dyDescent="0.3">
      <c r="A3" s="13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3" t="s">
        <v>35</v>
      </c>
    </row>
    <row r="4" spans="1:6" x14ac:dyDescent="0.25">
      <c r="A4" s="18">
        <v>1</v>
      </c>
      <c r="B4" s="19" t="s">
        <v>210</v>
      </c>
      <c r="C4" s="19" t="s">
        <v>211</v>
      </c>
      <c r="D4" s="19" t="s">
        <v>52</v>
      </c>
      <c r="E4" s="30">
        <f t="shared" ref="E4:E21" si="0">ROUNDUP((F4*0.4),0)</f>
        <v>668</v>
      </c>
      <c r="F4" s="31">
        <v>1670</v>
      </c>
    </row>
    <row r="5" spans="1:6" ht="15.75" thickBot="1" x14ac:dyDescent="0.3">
      <c r="A5" s="25">
        <v>2</v>
      </c>
      <c r="B5" s="26" t="s">
        <v>210</v>
      </c>
      <c r="C5" s="26" t="s">
        <v>211</v>
      </c>
      <c r="D5" s="26" t="s">
        <v>49</v>
      </c>
      <c r="E5" s="32">
        <f t="shared" si="0"/>
        <v>1336</v>
      </c>
      <c r="F5" s="33">
        <v>3340</v>
      </c>
    </row>
    <row r="6" spans="1:6" x14ac:dyDescent="0.25">
      <c r="A6" s="18">
        <v>3</v>
      </c>
      <c r="B6" s="19" t="s">
        <v>212</v>
      </c>
      <c r="C6" s="19" t="s">
        <v>213</v>
      </c>
      <c r="D6" s="19" t="s">
        <v>52</v>
      </c>
      <c r="E6" s="30">
        <f t="shared" si="0"/>
        <v>1273</v>
      </c>
      <c r="F6" s="31">
        <v>3182</v>
      </c>
    </row>
    <row r="7" spans="1:6" ht="15.75" thickBot="1" x14ac:dyDescent="0.3">
      <c r="A7" s="25">
        <v>4</v>
      </c>
      <c r="B7" s="26" t="s">
        <v>212</v>
      </c>
      <c r="C7" s="26" t="s">
        <v>213</v>
      </c>
      <c r="D7" s="26" t="s">
        <v>49</v>
      </c>
      <c r="E7" s="32">
        <f t="shared" si="0"/>
        <v>824</v>
      </c>
      <c r="F7" s="33">
        <v>2059</v>
      </c>
    </row>
    <row r="8" spans="1:6" x14ac:dyDescent="0.25">
      <c r="A8" s="18">
        <v>5</v>
      </c>
      <c r="B8" s="19" t="s">
        <v>214</v>
      </c>
      <c r="C8" s="19" t="s">
        <v>215</v>
      </c>
      <c r="D8" s="19" t="s">
        <v>38</v>
      </c>
      <c r="E8" s="30">
        <f t="shared" si="0"/>
        <v>916</v>
      </c>
      <c r="F8" s="31">
        <v>2289</v>
      </c>
    </row>
    <row r="9" spans="1:6" x14ac:dyDescent="0.25">
      <c r="A9" s="23">
        <v>6</v>
      </c>
      <c r="B9" s="8" t="s">
        <v>214</v>
      </c>
      <c r="C9" s="8" t="s">
        <v>215</v>
      </c>
      <c r="D9" s="8" t="s">
        <v>52</v>
      </c>
      <c r="E9" s="6">
        <f t="shared" si="0"/>
        <v>1498</v>
      </c>
      <c r="F9" s="35">
        <v>3744</v>
      </c>
    </row>
    <row r="10" spans="1:6" x14ac:dyDescent="0.25">
      <c r="A10" s="23">
        <v>7</v>
      </c>
      <c r="B10" s="8" t="s">
        <v>214</v>
      </c>
      <c r="C10" s="8" t="s">
        <v>215</v>
      </c>
      <c r="D10" s="8" t="s">
        <v>39</v>
      </c>
      <c r="E10" s="6">
        <f t="shared" si="0"/>
        <v>311</v>
      </c>
      <c r="F10" s="35">
        <v>777</v>
      </c>
    </row>
    <row r="11" spans="1:6" x14ac:dyDescent="0.25">
      <c r="A11" s="23">
        <v>8</v>
      </c>
      <c r="B11" s="8" t="s">
        <v>214</v>
      </c>
      <c r="C11" s="8" t="s">
        <v>215</v>
      </c>
      <c r="D11" s="8" t="s">
        <v>49</v>
      </c>
      <c r="E11" s="6">
        <f t="shared" si="0"/>
        <v>1250</v>
      </c>
      <c r="F11" s="35">
        <v>3124</v>
      </c>
    </row>
    <row r="12" spans="1:6" x14ac:dyDescent="0.25">
      <c r="A12" s="23">
        <v>9</v>
      </c>
      <c r="B12" s="8" t="s">
        <v>214</v>
      </c>
      <c r="C12" s="8" t="s">
        <v>215</v>
      </c>
      <c r="D12" s="8" t="s">
        <v>40</v>
      </c>
      <c r="E12" s="6">
        <f t="shared" si="0"/>
        <v>2154</v>
      </c>
      <c r="F12" s="35">
        <v>5385</v>
      </c>
    </row>
    <row r="13" spans="1:6" x14ac:dyDescent="0.25">
      <c r="A13" s="23">
        <v>10</v>
      </c>
      <c r="B13" s="8" t="s">
        <v>214</v>
      </c>
      <c r="C13" s="8" t="s">
        <v>215</v>
      </c>
      <c r="D13" s="8" t="s">
        <v>41</v>
      </c>
      <c r="E13" s="6">
        <f t="shared" si="0"/>
        <v>219</v>
      </c>
      <c r="F13" s="35">
        <v>547</v>
      </c>
    </row>
    <row r="14" spans="1:6" x14ac:dyDescent="0.25">
      <c r="A14" s="23">
        <v>11</v>
      </c>
      <c r="B14" s="8" t="s">
        <v>214</v>
      </c>
      <c r="C14" s="8" t="s">
        <v>215</v>
      </c>
      <c r="D14" s="8" t="s">
        <v>48</v>
      </c>
      <c r="E14" s="6">
        <f t="shared" si="0"/>
        <v>248</v>
      </c>
      <c r="F14" s="35">
        <v>619</v>
      </c>
    </row>
    <row r="15" spans="1:6" ht="15.75" thickBot="1" x14ac:dyDescent="0.3">
      <c r="A15" s="25">
        <v>12</v>
      </c>
      <c r="B15" s="26" t="s">
        <v>214</v>
      </c>
      <c r="C15" s="26" t="s">
        <v>215</v>
      </c>
      <c r="D15" s="26" t="s">
        <v>64</v>
      </c>
      <c r="E15" s="32">
        <f t="shared" si="0"/>
        <v>248</v>
      </c>
      <c r="F15" s="33">
        <v>619</v>
      </c>
    </row>
    <row r="16" spans="1:6" x14ac:dyDescent="0.25">
      <c r="A16" s="18">
        <v>13</v>
      </c>
      <c r="B16" s="19" t="s">
        <v>216</v>
      </c>
      <c r="C16" s="19" t="s">
        <v>217</v>
      </c>
      <c r="D16" s="19" t="s">
        <v>52</v>
      </c>
      <c r="E16" s="30">
        <f t="shared" si="0"/>
        <v>622</v>
      </c>
      <c r="F16" s="31">
        <v>1555</v>
      </c>
    </row>
    <row r="17" spans="1:6" ht="15.75" thickBot="1" x14ac:dyDescent="0.3">
      <c r="A17" s="25">
        <v>14</v>
      </c>
      <c r="B17" s="26" t="s">
        <v>216</v>
      </c>
      <c r="C17" s="26" t="s">
        <v>217</v>
      </c>
      <c r="D17" s="26" t="s">
        <v>49</v>
      </c>
      <c r="E17" s="32">
        <f t="shared" si="0"/>
        <v>663</v>
      </c>
      <c r="F17" s="33">
        <v>1656</v>
      </c>
    </row>
    <row r="18" spans="1:6" x14ac:dyDescent="0.25">
      <c r="A18" s="18">
        <v>17</v>
      </c>
      <c r="B18" s="19" t="s">
        <v>218</v>
      </c>
      <c r="C18" s="19" t="s">
        <v>219</v>
      </c>
      <c r="D18" s="19" t="s">
        <v>52</v>
      </c>
      <c r="E18" s="30">
        <f t="shared" si="0"/>
        <v>1469</v>
      </c>
      <c r="F18" s="31">
        <v>3672</v>
      </c>
    </row>
    <row r="19" spans="1:6" ht="15.75" thickBot="1" x14ac:dyDescent="0.3">
      <c r="A19" s="25">
        <v>18</v>
      </c>
      <c r="B19" s="26" t="s">
        <v>218</v>
      </c>
      <c r="C19" s="26" t="s">
        <v>219</v>
      </c>
      <c r="D19" s="26" t="s">
        <v>49</v>
      </c>
      <c r="E19" s="32">
        <f t="shared" si="0"/>
        <v>1590</v>
      </c>
      <c r="F19" s="33">
        <v>3974</v>
      </c>
    </row>
    <row r="20" spans="1:6" x14ac:dyDescent="0.25">
      <c r="A20" s="18">
        <v>19</v>
      </c>
      <c r="B20" s="19" t="s">
        <v>220</v>
      </c>
      <c r="C20" s="19" t="s">
        <v>221</v>
      </c>
      <c r="D20" s="19" t="s">
        <v>52</v>
      </c>
      <c r="E20" s="30">
        <f t="shared" si="0"/>
        <v>1959</v>
      </c>
      <c r="F20" s="31">
        <v>4896</v>
      </c>
    </row>
    <row r="21" spans="1:6" ht="15.75" thickBot="1" x14ac:dyDescent="0.3">
      <c r="A21" s="25">
        <v>20</v>
      </c>
      <c r="B21" s="26" t="s">
        <v>220</v>
      </c>
      <c r="C21" s="26" t="s">
        <v>221</v>
      </c>
      <c r="D21" s="26" t="s">
        <v>49</v>
      </c>
      <c r="E21" s="32">
        <f t="shared" si="0"/>
        <v>760</v>
      </c>
      <c r="F21" s="33">
        <v>1900</v>
      </c>
    </row>
  </sheetData>
  <mergeCells count="3">
    <mergeCell ref="E1:F1"/>
    <mergeCell ref="E2:F2"/>
    <mergeCell ref="A1:D1"/>
  </mergeCells>
  <phoneticPr fontId="11" type="noConversion"/>
  <conditionalFormatting sqref="E4:F21">
    <cfRule type="notContainsText" dxfId="27" priority="1" operator="notContains" text="REGISTRAR CONSUMO REAL PRIMER TRIMESTRE">
      <formula>ISERROR(SEARCH("REGISTRAR CONSUMO REAL PRIMER TRIMESTRE",E4))</formula>
    </cfRule>
    <cfRule type="containsText" dxfId="26" priority="2" operator="containsText" text="REGISTRAR CONSUMO REAL PRIMER TRIMESTRE">
      <formula>NOT(ISERROR(SEARCH("REGISTRAR CONSUMO REAL PRIMER TRIMESTRE",E4)))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Props1.xml><?xml version="1.0" encoding="utf-8"?>
<ds:datastoreItem xmlns:ds="http://schemas.openxmlformats.org/officeDocument/2006/customXml" ds:itemID="{89D3B287-C951-4F58-A567-716E9921FA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e3a6-b4af-4e82-9a9b-8d5e51936c1d"/>
    <ds:schemaRef ds:uri="f0571c32-06eb-4def-b3a0-762c2ad1d1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83A640-ED7A-4EFD-AA68-A5B8EE15AD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986931-F4C7-4BD6-98DA-1D4098C5E9FD}">
  <ds:schemaRefs>
    <ds:schemaRef ds:uri="http://www.w3.org/XML/1998/namespace"/>
    <ds:schemaRef ds:uri="http://schemas.microsoft.com/office/2006/documentManagement/types"/>
    <ds:schemaRef ds:uri="http://purl.org/dc/dcmitype/"/>
    <ds:schemaRef ds:uri="867ee3a6-b4af-4e82-9a9b-8d5e51936c1d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0571c32-06eb-4def-b3a0-762c2ad1d104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Resumen</vt:lpstr>
      <vt:lpstr>Baja California</vt:lpstr>
      <vt:lpstr>Campeche</vt:lpstr>
      <vt:lpstr>CDMX</vt:lpstr>
      <vt:lpstr>Chiapas</vt:lpstr>
      <vt:lpstr>Colima</vt:lpstr>
      <vt:lpstr>Estado de México</vt:lpstr>
      <vt:lpstr>Guerrero</vt:lpstr>
      <vt:lpstr>Hidalgo</vt:lpstr>
      <vt:lpstr>Morelos</vt:lpstr>
      <vt:lpstr>Nayarit</vt:lpstr>
      <vt:lpstr>Oaxaca</vt:lpstr>
      <vt:lpstr>Puebla</vt:lpstr>
      <vt:lpstr>Quintana Roo</vt:lpstr>
      <vt:lpstr>San Luis Potosí</vt:lpstr>
      <vt:lpstr>Sinaloa</vt:lpstr>
      <vt:lpstr>Sonora</vt:lpstr>
      <vt:lpstr>Tabasco</vt:lpstr>
      <vt:lpstr>Tamaulipas</vt:lpstr>
      <vt:lpstr>Tlaxcala</vt:lpstr>
      <vt:lpstr>Veracruz</vt:lpstr>
      <vt:lpstr>Zacatecas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Ulrich Briones Guerash Silva</dc:creator>
  <cp:keywords/>
  <dc:description/>
  <cp:lastModifiedBy>Emily Vargas Riaño</cp:lastModifiedBy>
  <cp:revision/>
  <dcterms:created xsi:type="dcterms:W3CDTF">2024-09-11T05:19:42Z</dcterms:created>
  <dcterms:modified xsi:type="dcterms:W3CDTF">2024-10-08T17:23:15Z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</Properties>
</file>